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210" windowWidth="9480" windowHeight="9120" firstSheet="7" activeTab="10"/>
  </bookViews>
  <sheets>
    <sheet name="Instructions" sheetId="2" r:id="rId1"/>
    <sheet name="Salaries - Year O" sheetId="3" r:id="rId2"/>
    <sheet name="Salaries - Year 1" sheetId="4" r:id="rId3"/>
    <sheet name="Salaries - Year 2" sheetId="5" r:id="rId4"/>
    <sheet name="Salaries - Year 3" sheetId="6" r:id="rId5"/>
    <sheet name="Salaries - Year 4" sheetId="7" r:id="rId6"/>
    <sheet name="Salaries - Year 5" sheetId="8" r:id="rId7"/>
    <sheet name="Revenues-Per Capita" sheetId="9" r:id="rId8"/>
    <sheet name="Revenues-Federal &amp; State" sheetId="13" r:id="rId9"/>
    <sheet name="Budget with Assumptions" sheetId="10" r:id="rId10"/>
    <sheet name="Budget Summary" sheetId="14" r:id="rId11"/>
    <sheet name="Loans" sheetId="11" r:id="rId12"/>
    <sheet name="Calculations" sheetId="12" r:id="rId13"/>
  </sheets>
  <externalReferences>
    <externalReference r:id="rId14"/>
    <externalReference r:id="rId15"/>
  </externalReferenc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2" i="14" l="1"/>
  <c r="N81" i="14"/>
  <c r="N178" i="14"/>
  <c r="Z81" i="14"/>
  <c r="N80" i="14"/>
  <c r="N79" i="14"/>
  <c r="Z79" i="14"/>
  <c r="N78" i="14"/>
  <c r="L82" i="14"/>
  <c r="L81" i="14"/>
  <c r="L80" i="14"/>
  <c r="L79" i="14"/>
  <c r="L78" i="14"/>
  <c r="J82" i="14"/>
  <c r="J81" i="14"/>
  <c r="J80" i="14"/>
  <c r="J79" i="14"/>
  <c r="J78" i="14"/>
  <c r="H82" i="14"/>
  <c r="H178" i="14"/>
  <c r="W82" i="14"/>
  <c r="H81" i="14"/>
  <c r="H80" i="14"/>
  <c r="W80" i="14"/>
  <c r="H79" i="14"/>
  <c r="H78" i="14"/>
  <c r="W78" i="14"/>
  <c r="F82" i="14"/>
  <c r="F81" i="14"/>
  <c r="F80" i="14"/>
  <c r="F79" i="14"/>
  <c r="F78" i="14"/>
  <c r="N22" i="14"/>
  <c r="N20" i="14"/>
  <c r="N15" i="14"/>
  <c r="N14" i="14"/>
  <c r="L22" i="14"/>
  <c r="L20" i="14"/>
  <c r="L15" i="14"/>
  <c r="L14" i="14"/>
  <c r="J22" i="14"/>
  <c r="J20" i="14"/>
  <c r="J15" i="14"/>
  <c r="J14" i="14"/>
  <c r="H22" i="14"/>
  <c r="H20" i="14"/>
  <c r="H15" i="14"/>
  <c r="H14" i="14"/>
  <c r="F22" i="14"/>
  <c r="F20" i="14"/>
  <c r="F15" i="14"/>
  <c r="F14" i="14"/>
  <c r="N40" i="14"/>
  <c r="N41" i="14"/>
  <c r="Z41" i="14"/>
  <c r="N42" i="14"/>
  <c r="N43" i="14"/>
  <c r="Z43" i="14"/>
  <c r="N44" i="14"/>
  <c r="N45" i="14"/>
  <c r="Z45" i="14"/>
  <c r="N46" i="14"/>
  <c r="N47" i="14"/>
  <c r="N48" i="14"/>
  <c r="N49" i="14"/>
  <c r="Z49" i="14"/>
  <c r="L48" i="14"/>
  <c r="L47" i="14"/>
  <c r="J48" i="14"/>
  <c r="J47" i="14"/>
  <c r="H48" i="14"/>
  <c r="F48" i="14"/>
  <c r="H47" i="14"/>
  <c r="F47" i="14"/>
  <c r="E17" i="13"/>
  <c r="D17" i="4"/>
  <c r="E17" i="4"/>
  <c r="F17" i="4"/>
  <c r="G17" i="4"/>
  <c r="L178" i="14"/>
  <c r="J178" i="14"/>
  <c r="F178" i="14"/>
  <c r="N177" i="14"/>
  <c r="L177" i="14"/>
  <c r="J177" i="14"/>
  <c r="H177" i="14"/>
  <c r="F177" i="14"/>
  <c r="N176" i="14"/>
  <c r="L176" i="14"/>
  <c r="J176" i="14"/>
  <c r="H176" i="14"/>
  <c r="F176" i="14"/>
  <c r="N9" i="14"/>
  <c r="N175" i="14"/>
  <c r="L9" i="14"/>
  <c r="L175" i="14"/>
  <c r="J9" i="14"/>
  <c r="J175" i="14"/>
  <c r="H9" i="14"/>
  <c r="H175" i="14"/>
  <c r="F9" i="14"/>
  <c r="F175" i="14"/>
  <c r="D163" i="14"/>
  <c r="H146" i="14"/>
  <c r="W146" i="14"/>
  <c r="H152" i="14"/>
  <c r="W152" i="14"/>
  <c r="N155" i="14"/>
  <c r="L155" i="14"/>
  <c r="J155" i="14"/>
  <c r="H155" i="14"/>
  <c r="F155" i="14"/>
  <c r="D155" i="14"/>
  <c r="A155" i="14"/>
  <c r="N154" i="14"/>
  <c r="L154" i="14"/>
  <c r="J154" i="14"/>
  <c r="H154" i="14"/>
  <c r="F154" i="14"/>
  <c r="D154" i="14"/>
  <c r="A154" i="14"/>
  <c r="N153" i="14"/>
  <c r="L153" i="14"/>
  <c r="J153" i="14"/>
  <c r="H153" i="14"/>
  <c r="F153" i="14"/>
  <c r="D153" i="14"/>
  <c r="A153" i="14"/>
  <c r="N152" i="14"/>
  <c r="L152" i="14"/>
  <c r="J152" i="14"/>
  <c r="F152" i="14"/>
  <c r="D152" i="14"/>
  <c r="A152" i="14"/>
  <c r="N151" i="14"/>
  <c r="L151" i="14"/>
  <c r="Y151" i="14"/>
  <c r="J151" i="14"/>
  <c r="H151" i="14"/>
  <c r="W151" i="14"/>
  <c r="F151" i="14"/>
  <c r="D151" i="14"/>
  <c r="A151" i="14"/>
  <c r="H150" i="14"/>
  <c r="W150" i="14"/>
  <c r="N150" i="14"/>
  <c r="Z150" i="14"/>
  <c r="L150" i="14"/>
  <c r="J150" i="14"/>
  <c r="X150" i="14"/>
  <c r="F150" i="14"/>
  <c r="V150" i="14"/>
  <c r="D150" i="14"/>
  <c r="A150" i="14"/>
  <c r="N149" i="14"/>
  <c r="L149" i="14"/>
  <c r="J149" i="14"/>
  <c r="H149" i="14"/>
  <c r="F149" i="14"/>
  <c r="D149" i="14"/>
  <c r="A149" i="14"/>
  <c r="N148" i="14"/>
  <c r="Z148" i="14"/>
  <c r="L148" i="14"/>
  <c r="J148" i="14"/>
  <c r="X148" i="14"/>
  <c r="H148" i="14"/>
  <c r="F148" i="14"/>
  <c r="V148" i="14"/>
  <c r="D148" i="14"/>
  <c r="A148" i="14"/>
  <c r="N147" i="14"/>
  <c r="L147" i="14"/>
  <c r="J147" i="14"/>
  <c r="H147" i="14"/>
  <c r="F147" i="14"/>
  <c r="D147" i="14"/>
  <c r="A147" i="14"/>
  <c r="N146" i="14"/>
  <c r="Z146" i="14"/>
  <c r="L146" i="14"/>
  <c r="J146" i="14"/>
  <c r="X146" i="14"/>
  <c r="F146" i="14"/>
  <c r="V146" i="14"/>
  <c r="D146" i="14"/>
  <c r="A146" i="14"/>
  <c r="N145" i="14"/>
  <c r="L145" i="14"/>
  <c r="J145" i="14"/>
  <c r="H145" i="14"/>
  <c r="F145" i="14"/>
  <c r="D145" i="14"/>
  <c r="A145" i="14"/>
  <c r="N144" i="14"/>
  <c r="Z144" i="14"/>
  <c r="L144" i="14"/>
  <c r="J144" i="14"/>
  <c r="X144" i="14"/>
  <c r="H144" i="14"/>
  <c r="F144" i="14"/>
  <c r="V144" i="14"/>
  <c r="D144" i="14"/>
  <c r="A144" i="14"/>
  <c r="N143" i="14"/>
  <c r="L143" i="14"/>
  <c r="L157" i="14"/>
  <c r="J143" i="14"/>
  <c r="H143" i="14"/>
  <c r="H157" i="14"/>
  <c r="F143" i="14"/>
  <c r="D143" i="14"/>
  <c r="D157" i="14"/>
  <c r="A143" i="14"/>
  <c r="N140" i="14"/>
  <c r="Z140" i="14"/>
  <c r="L140" i="14"/>
  <c r="J140" i="14"/>
  <c r="X140" i="14"/>
  <c r="H140" i="14"/>
  <c r="F140" i="14"/>
  <c r="V140" i="14"/>
  <c r="D140" i="14"/>
  <c r="A140" i="14"/>
  <c r="A138" i="14"/>
  <c r="N136" i="14"/>
  <c r="Z136" i="14"/>
  <c r="L136" i="14"/>
  <c r="J136" i="14"/>
  <c r="X136" i="14"/>
  <c r="H136" i="14"/>
  <c r="F136" i="14"/>
  <c r="V136" i="14"/>
  <c r="D136" i="14"/>
  <c r="A136" i="14"/>
  <c r="N135" i="14"/>
  <c r="L135" i="14"/>
  <c r="Y135" i="14"/>
  <c r="J135" i="14"/>
  <c r="H135" i="14"/>
  <c r="W135" i="14"/>
  <c r="F135" i="14"/>
  <c r="D135" i="14"/>
  <c r="A135" i="14"/>
  <c r="N134" i="14"/>
  <c r="Z134" i="14"/>
  <c r="L134" i="14"/>
  <c r="J134" i="14"/>
  <c r="X134" i="14"/>
  <c r="H134" i="14"/>
  <c r="F134" i="14"/>
  <c r="V134" i="14"/>
  <c r="D134" i="14"/>
  <c r="A134" i="14"/>
  <c r="N133" i="14"/>
  <c r="L133" i="14"/>
  <c r="Y133" i="14"/>
  <c r="J133" i="14"/>
  <c r="H133" i="14"/>
  <c r="W133" i="14"/>
  <c r="F133" i="14"/>
  <c r="D133" i="14"/>
  <c r="A133" i="14"/>
  <c r="N132" i="14"/>
  <c r="Z132" i="14"/>
  <c r="L132" i="14"/>
  <c r="J132" i="14"/>
  <c r="X132" i="14"/>
  <c r="H132" i="14"/>
  <c r="F132" i="14"/>
  <c r="V132" i="14"/>
  <c r="D132" i="14"/>
  <c r="A132" i="14"/>
  <c r="N131" i="14"/>
  <c r="L131" i="14"/>
  <c r="Y131" i="14"/>
  <c r="J131" i="14"/>
  <c r="H131" i="14"/>
  <c r="W131" i="14"/>
  <c r="F131" i="14"/>
  <c r="D131" i="14"/>
  <c r="A131" i="14"/>
  <c r="N130" i="14"/>
  <c r="Z130" i="14"/>
  <c r="L130" i="14"/>
  <c r="J130" i="14"/>
  <c r="X130" i="14"/>
  <c r="H130" i="14"/>
  <c r="F130" i="14"/>
  <c r="V130" i="14"/>
  <c r="D130" i="14"/>
  <c r="A130" i="14"/>
  <c r="N129" i="14"/>
  <c r="L129" i="14"/>
  <c r="Y129" i="14"/>
  <c r="J129" i="14"/>
  <c r="H129" i="14"/>
  <c r="W129" i="14"/>
  <c r="F129" i="14"/>
  <c r="D129" i="14"/>
  <c r="A129" i="14"/>
  <c r="N128" i="14"/>
  <c r="Z128" i="14"/>
  <c r="L128" i="14"/>
  <c r="J128" i="14"/>
  <c r="X128" i="14"/>
  <c r="H128" i="14"/>
  <c r="F128" i="14"/>
  <c r="V128" i="14"/>
  <c r="D128" i="14"/>
  <c r="A128" i="14"/>
  <c r="N127" i="14"/>
  <c r="L127" i="14"/>
  <c r="Y127" i="14"/>
  <c r="J127" i="14"/>
  <c r="H127" i="14"/>
  <c r="W127" i="14"/>
  <c r="F127" i="14"/>
  <c r="D127" i="14"/>
  <c r="A127" i="14"/>
  <c r="N126" i="14"/>
  <c r="Z126" i="14"/>
  <c r="L126" i="14"/>
  <c r="J126" i="14"/>
  <c r="X126" i="14"/>
  <c r="H126" i="14"/>
  <c r="F126" i="14"/>
  <c r="V126" i="14"/>
  <c r="D126" i="14"/>
  <c r="A126" i="14"/>
  <c r="N125" i="14"/>
  <c r="L125" i="14"/>
  <c r="Y125" i="14"/>
  <c r="J125" i="14"/>
  <c r="H125" i="14"/>
  <c r="W125" i="14"/>
  <c r="F125" i="14"/>
  <c r="D125" i="14"/>
  <c r="A125" i="14"/>
  <c r="N124" i="14"/>
  <c r="Z124" i="14"/>
  <c r="L124" i="14"/>
  <c r="J124" i="14"/>
  <c r="X124" i="14"/>
  <c r="H124" i="14"/>
  <c r="F124" i="14"/>
  <c r="V124" i="14"/>
  <c r="D124" i="14"/>
  <c r="A124" i="14"/>
  <c r="N123" i="14"/>
  <c r="L123" i="14"/>
  <c r="Y123" i="14"/>
  <c r="J123" i="14"/>
  <c r="H123" i="14"/>
  <c r="W123" i="14"/>
  <c r="F123" i="14"/>
  <c r="D123" i="14"/>
  <c r="A123" i="14"/>
  <c r="N122" i="14"/>
  <c r="Z122" i="14"/>
  <c r="L122" i="14"/>
  <c r="J122" i="14"/>
  <c r="X122" i="14"/>
  <c r="H122" i="14"/>
  <c r="F122" i="14"/>
  <c r="V122" i="14"/>
  <c r="D122" i="14"/>
  <c r="A122" i="14"/>
  <c r="N121" i="14"/>
  <c r="Z121" i="14"/>
  <c r="L121" i="14"/>
  <c r="Y121" i="14"/>
  <c r="J121" i="14"/>
  <c r="X121" i="14"/>
  <c r="H121" i="14"/>
  <c r="W121" i="14"/>
  <c r="F121" i="14"/>
  <c r="V121" i="14"/>
  <c r="D121" i="14"/>
  <c r="A121" i="14"/>
  <c r="N120" i="14"/>
  <c r="Z120" i="14"/>
  <c r="L120" i="14"/>
  <c r="Y120" i="14"/>
  <c r="J120" i="14"/>
  <c r="X120" i="14"/>
  <c r="H120" i="14"/>
  <c r="W120" i="14"/>
  <c r="F120" i="14"/>
  <c r="V120" i="14"/>
  <c r="D120" i="14"/>
  <c r="A120" i="14"/>
  <c r="N119" i="14"/>
  <c r="N138" i="14"/>
  <c r="L119" i="14"/>
  <c r="J119" i="14"/>
  <c r="J138" i="14"/>
  <c r="H119" i="14"/>
  <c r="F119" i="14"/>
  <c r="F138" i="14"/>
  <c r="D119" i="14"/>
  <c r="A119" i="14"/>
  <c r="A116" i="14"/>
  <c r="N114" i="14"/>
  <c r="Z114" i="14"/>
  <c r="L114" i="14"/>
  <c r="Y114" i="14"/>
  <c r="J114" i="14"/>
  <c r="X114" i="14"/>
  <c r="H114" i="14"/>
  <c r="W114" i="14"/>
  <c r="F114" i="14"/>
  <c r="V114" i="14"/>
  <c r="D114" i="14"/>
  <c r="A114" i="14"/>
  <c r="N113" i="14"/>
  <c r="Z113" i="14"/>
  <c r="L113" i="14"/>
  <c r="Y113" i="14"/>
  <c r="J113" i="14"/>
  <c r="X113" i="14"/>
  <c r="H113" i="14"/>
  <c r="W113" i="14"/>
  <c r="F113" i="14"/>
  <c r="V113" i="14"/>
  <c r="D113" i="14"/>
  <c r="A113" i="14"/>
  <c r="N112" i="14"/>
  <c r="Z112" i="14"/>
  <c r="L112" i="14"/>
  <c r="Y112" i="14"/>
  <c r="J112" i="14"/>
  <c r="X112" i="14"/>
  <c r="H112" i="14"/>
  <c r="W112" i="14"/>
  <c r="F112" i="14"/>
  <c r="V112" i="14"/>
  <c r="D112" i="14"/>
  <c r="A112" i="14"/>
  <c r="N111" i="14"/>
  <c r="Z111" i="14"/>
  <c r="L111" i="14"/>
  <c r="Y111" i="14"/>
  <c r="J111" i="14"/>
  <c r="X111" i="14"/>
  <c r="H111" i="14"/>
  <c r="W111" i="14"/>
  <c r="F111" i="14"/>
  <c r="V111" i="14"/>
  <c r="D111" i="14"/>
  <c r="A111" i="14"/>
  <c r="N110" i="14"/>
  <c r="Z110" i="14"/>
  <c r="L110" i="14"/>
  <c r="Y110" i="14"/>
  <c r="J110" i="14"/>
  <c r="X110" i="14"/>
  <c r="H110" i="14"/>
  <c r="W110" i="14"/>
  <c r="F110" i="14"/>
  <c r="V110" i="14"/>
  <c r="D110" i="14"/>
  <c r="A110" i="14"/>
  <c r="N109" i="14"/>
  <c r="Z109" i="14"/>
  <c r="L109" i="14"/>
  <c r="Y109" i="14"/>
  <c r="J109" i="14"/>
  <c r="X109" i="14"/>
  <c r="H109" i="14"/>
  <c r="W109" i="14"/>
  <c r="F109" i="14"/>
  <c r="V109" i="14"/>
  <c r="D109" i="14"/>
  <c r="A109" i="14"/>
  <c r="N108" i="14"/>
  <c r="Z108" i="14"/>
  <c r="L108" i="14"/>
  <c r="Y108" i="14"/>
  <c r="J108" i="14"/>
  <c r="X108" i="14"/>
  <c r="H108" i="14"/>
  <c r="W108" i="14"/>
  <c r="F108" i="14"/>
  <c r="V108" i="14"/>
  <c r="D108" i="14"/>
  <c r="A108" i="14"/>
  <c r="N107" i="14"/>
  <c r="Z107" i="14"/>
  <c r="L107" i="14"/>
  <c r="Y107" i="14"/>
  <c r="J107" i="14"/>
  <c r="X107" i="14"/>
  <c r="H107" i="14"/>
  <c r="W107" i="14"/>
  <c r="F107" i="14"/>
  <c r="V107" i="14"/>
  <c r="D107" i="14"/>
  <c r="A107" i="14"/>
  <c r="N106" i="14"/>
  <c r="Z106" i="14"/>
  <c r="L106" i="14"/>
  <c r="Y106" i="14"/>
  <c r="J106" i="14"/>
  <c r="X106" i="14"/>
  <c r="H106" i="14"/>
  <c r="W106" i="14"/>
  <c r="F106" i="14"/>
  <c r="V106" i="14"/>
  <c r="D106" i="14"/>
  <c r="A106" i="14"/>
  <c r="N105" i="14"/>
  <c r="Z105" i="14"/>
  <c r="L105" i="14"/>
  <c r="Y105" i="14"/>
  <c r="J105" i="14"/>
  <c r="X105" i="14"/>
  <c r="H105" i="14"/>
  <c r="W105" i="14"/>
  <c r="F105" i="14"/>
  <c r="V105" i="14"/>
  <c r="A105" i="14"/>
  <c r="N104" i="14"/>
  <c r="Z104" i="14"/>
  <c r="L104" i="14"/>
  <c r="Y104" i="14"/>
  <c r="J104" i="14"/>
  <c r="X104" i="14"/>
  <c r="H104" i="14"/>
  <c r="W104" i="14"/>
  <c r="F104" i="14"/>
  <c r="V104" i="14"/>
  <c r="D104" i="14"/>
  <c r="A104" i="14"/>
  <c r="Z103" i="14"/>
  <c r="Y103" i="14"/>
  <c r="X103" i="14"/>
  <c r="W103" i="14"/>
  <c r="V103" i="14"/>
  <c r="A103" i="14"/>
  <c r="Z102" i="14"/>
  <c r="Y102" i="14"/>
  <c r="X102" i="14"/>
  <c r="W102" i="14"/>
  <c r="V102" i="14"/>
  <c r="A102" i="14"/>
  <c r="Z101" i="14"/>
  <c r="X101" i="14"/>
  <c r="V101" i="14"/>
  <c r="A101" i="14"/>
  <c r="Y100" i="14"/>
  <c r="W100" i="14"/>
  <c r="A100" i="14"/>
  <c r="Z99" i="14"/>
  <c r="Y99" i="14"/>
  <c r="W99" i="14"/>
  <c r="A99" i="14"/>
  <c r="Z98" i="14"/>
  <c r="X98" i="14"/>
  <c r="V98" i="14"/>
  <c r="A98" i="14"/>
  <c r="Y97" i="14"/>
  <c r="W97" i="14"/>
  <c r="A97" i="14"/>
  <c r="Z96" i="14"/>
  <c r="X96" i="14"/>
  <c r="V96" i="14"/>
  <c r="A96" i="14"/>
  <c r="N116" i="14"/>
  <c r="J116" i="14"/>
  <c r="F116" i="14"/>
  <c r="A95" i="14"/>
  <c r="A92" i="14"/>
  <c r="N90" i="14"/>
  <c r="L90" i="14"/>
  <c r="Y90" i="14"/>
  <c r="J90" i="14"/>
  <c r="H90" i="14"/>
  <c r="W90" i="14"/>
  <c r="F90" i="14"/>
  <c r="D90" i="14"/>
  <c r="A90" i="14"/>
  <c r="N89" i="14"/>
  <c r="Z89" i="14"/>
  <c r="L89" i="14"/>
  <c r="J89" i="14"/>
  <c r="X89" i="14"/>
  <c r="H89" i="14"/>
  <c r="F89" i="14"/>
  <c r="V89" i="14"/>
  <c r="D89" i="14"/>
  <c r="A89" i="14"/>
  <c r="N88" i="14"/>
  <c r="L88" i="14"/>
  <c r="Y88" i="14"/>
  <c r="J88" i="14"/>
  <c r="H88" i="14"/>
  <c r="W88" i="14"/>
  <c r="F88" i="14"/>
  <c r="D88" i="14"/>
  <c r="A88" i="14"/>
  <c r="N87" i="14"/>
  <c r="Z87" i="14"/>
  <c r="L87" i="14"/>
  <c r="J87" i="14"/>
  <c r="X87" i="14"/>
  <c r="H87" i="14"/>
  <c r="F87" i="14"/>
  <c r="V87" i="14"/>
  <c r="D87" i="14"/>
  <c r="A87" i="14"/>
  <c r="Y86" i="14"/>
  <c r="W86" i="14"/>
  <c r="A86" i="14"/>
  <c r="Z85" i="14"/>
  <c r="X85" i="14"/>
  <c r="V85" i="14"/>
  <c r="A85" i="14"/>
  <c r="Y84" i="14"/>
  <c r="W84" i="14"/>
  <c r="A84" i="14"/>
  <c r="Z83" i="14"/>
  <c r="X83" i="14"/>
  <c r="V83" i="14"/>
  <c r="A83" i="14"/>
  <c r="Y82" i="14"/>
  <c r="D82" i="14"/>
  <c r="A82" i="14"/>
  <c r="X81" i="14"/>
  <c r="V81" i="14"/>
  <c r="D81" i="14"/>
  <c r="A81" i="14"/>
  <c r="Y80" i="14"/>
  <c r="D80" i="14"/>
  <c r="A80" i="14"/>
  <c r="X79" i="14"/>
  <c r="V79" i="14"/>
  <c r="D79" i="14"/>
  <c r="A79" i="14"/>
  <c r="Y78" i="14"/>
  <c r="D78" i="14"/>
  <c r="A78" i="14"/>
  <c r="Z77" i="14"/>
  <c r="X77" i="14"/>
  <c r="V77" i="14"/>
  <c r="A77" i="14"/>
  <c r="Y76" i="14"/>
  <c r="W76" i="14"/>
  <c r="A76" i="14"/>
  <c r="Z75" i="14"/>
  <c r="X75" i="14"/>
  <c r="V75" i="14"/>
  <c r="A75" i="14"/>
  <c r="N74" i="14"/>
  <c r="L74" i="14"/>
  <c r="Y74" i="14"/>
  <c r="J74" i="14"/>
  <c r="H74" i="14"/>
  <c r="W74" i="14"/>
  <c r="F74" i="14"/>
  <c r="D74" i="14"/>
  <c r="A74" i="14"/>
  <c r="N73" i="14"/>
  <c r="Z73" i="14"/>
  <c r="L73" i="14"/>
  <c r="J73" i="14"/>
  <c r="X73" i="14"/>
  <c r="H73" i="14"/>
  <c r="F73" i="14"/>
  <c r="V73" i="14"/>
  <c r="D73" i="14"/>
  <c r="A73" i="14"/>
  <c r="N72" i="14"/>
  <c r="L72" i="14"/>
  <c r="Y72" i="14"/>
  <c r="J72" i="14"/>
  <c r="H72" i="14"/>
  <c r="W72" i="14"/>
  <c r="F72" i="14"/>
  <c r="D72" i="14"/>
  <c r="A72" i="14"/>
  <c r="N71" i="14"/>
  <c r="Z71" i="14"/>
  <c r="L71" i="14"/>
  <c r="J71" i="14"/>
  <c r="X71" i="14"/>
  <c r="H71" i="14"/>
  <c r="F71" i="14"/>
  <c r="V71" i="14"/>
  <c r="D71" i="14"/>
  <c r="A71" i="14"/>
  <c r="N70" i="14"/>
  <c r="L70" i="14"/>
  <c r="Y70" i="14"/>
  <c r="J70" i="14"/>
  <c r="H70" i="14"/>
  <c r="W70" i="14"/>
  <c r="F70" i="14"/>
  <c r="D70" i="14"/>
  <c r="A70" i="14"/>
  <c r="N69" i="14"/>
  <c r="L69" i="14"/>
  <c r="J69" i="14"/>
  <c r="J92" i="14"/>
  <c r="H69" i="14"/>
  <c r="F69" i="14"/>
  <c r="F92" i="14"/>
  <c r="D69" i="14"/>
  <c r="D92" i="14"/>
  <c r="A69" i="14"/>
  <c r="A64" i="14"/>
  <c r="N62" i="14"/>
  <c r="Z62" i="14"/>
  <c r="L62" i="14"/>
  <c r="J62" i="14"/>
  <c r="X62" i="14"/>
  <c r="H62" i="14"/>
  <c r="F62" i="14"/>
  <c r="V62" i="14"/>
  <c r="D62" i="14"/>
  <c r="A62" i="14"/>
  <c r="N61" i="14"/>
  <c r="L61" i="14"/>
  <c r="Y61" i="14"/>
  <c r="J61" i="14"/>
  <c r="H61" i="14"/>
  <c r="W61" i="14"/>
  <c r="F61" i="14"/>
  <c r="D61" i="14"/>
  <c r="A61" i="14"/>
  <c r="N60" i="14"/>
  <c r="Z60" i="14"/>
  <c r="L60" i="14"/>
  <c r="Y60" i="14"/>
  <c r="J60" i="14"/>
  <c r="X60" i="14"/>
  <c r="H60" i="14"/>
  <c r="W60" i="14"/>
  <c r="F60" i="14"/>
  <c r="V60" i="14"/>
  <c r="D60" i="14"/>
  <c r="A60" i="14"/>
  <c r="N59" i="14"/>
  <c r="Z59" i="14"/>
  <c r="L59" i="14"/>
  <c r="Y59" i="14"/>
  <c r="J59" i="14"/>
  <c r="X59" i="14"/>
  <c r="H59" i="14"/>
  <c r="W59" i="14"/>
  <c r="F59" i="14"/>
  <c r="V59" i="14"/>
  <c r="D59" i="14"/>
  <c r="A59" i="14"/>
  <c r="N58" i="14"/>
  <c r="Z58" i="14"/>
  <c r="L58" i="14"/>
  <c r="Y58" i="14"/>
  <c r="J58" i="14"/>
  <c r="X58" i="14"/>
  <c r="H58" i="14"/>
  <c r="W58" i="14"/>
  <c r="F58" i="14"/>
  <c r="V58" i="14"/>
  <c r="D58" i="14"/>
  <c r="A58" i="14"/>
  <c r="N57" i="14"/>
  <c r="Z57" i="14"/>
  <c r="L57" i="14"/>
  <c r="Y57" i="14"/>
  <c r="J57" i="14"/>
  <c r="X57" i="14"/>
  <c r="H57" i="14"/>
  <c r="W57" i="14"/>
  <c r="F57" i="14"/>
  <c r="V57" i="14"/>
  <c r="D57" i="14"/>
  <c r="A57" i="14"/>
  <c r="N56" i="14"/>
  <c r="Z56" i="14"/>
  <c r="L56" i="14"/>
  <c r="Y56" i="14"/>
  <c r="J56" i="14"/>
  <c r="X56" i="14"/>
  <c r="H56" i="14"/>
  <c r="W56" i="14"/>
  <c r="F56" i="14"/>
  <c r="V56" i="14"/>
  <c r="D56" i="14"/>
  <c r="A56" i="14"/>
  <c r="N55" i="14"/>
  <c r="Z55" i="14"/>
  <c r="L55" i="14"/>
  <c r="Y55" i="14"/>
  <c r="J55" i="14"/>
  <c r="X55" i="14"/>
  <c r="H55" i="14"/>
  <c r="W55" i="14"/>
  <c r="F55" i="14"/>
  <c r="V55" i="14"/>
  <c r="D55" i="14"/>
  <c r="A55" i="14"/>
  <c r="N54" i="14"/>
  <c r="Z54" i="14"/>
  <c r="L54" i="14"/>
  <c r="Y54" i="14"/>
  <c r="J54" i="14"/>
  <c r="X54" i="14"/>
  <c r="H54" i="14"/>
  <c r="W54" i="14"/>
  <c r="F54" i="14"/>
  <c r="V54" i="14"/>
  <c r="D54" i="14"/>
  <c r="A54" i="14"/>
  <c r="N53" i="14"/>
  <c r="Z53" i="14"/>
  <c r="L53" i="14"/>
  <c r="Y53" i="14"/>
  <c r="J53" i="14"/>
  <c r="X53" i="14"/>
  <c r="H53" i="14"/>
  <c r="W53" i="14"/>
  <c r="F53" i="14"/>
  <c r="V53" i="14"/>
  <c r="D53" i="14"/>
  <c r="A53" i="14"/>
  <c r="N52" i="14"/>
  <c r="Z52" i="14"/>
  <c r="L52" i="14"/>
  <c r="Y52" i="14"/>
  <c r="J52" i="14"/>
  <c r="X52" i="14"/>
  <c r="H52" i="14"/>
  <c r="W52" i="14"/>
  <c r="F52" i="14"/>
  <c r="V52" i="14"/>
  <c r="D52" i="14"/>
  <c r="A52" i="14"/>
  <c r="N51" i="14"/>
  <c r="Z51" i="14"/>
  <c r="L51" i="14"/>
  <c r="Y51" i="14"/>
  <c r="J51" i="14"/>
  <c r="X51" i="14"/>
  <c r="H51" i="14"/>
  <c r="W51" i="14"/>
  <c r="F51" i="14"/>
  <c r="V51" i="14"/>
  <c r="D51" i="14"/>
  <c r="A51" i="14"/>
  <c r="N50" i="14"/>
  <c r="Z50" i="14"/>
  <c r="L50" i="14"/>
  <c r="Y50" i="14"/>
  <c r="J50" i="14"/>
  <c r="X50" i="14"/>
  <c r="H50" i="14"/>
  <c r="W50" i="14"/>
  <c r="F50" i="14"/>
  <c r="V50" i="14"/>
  <c r="D50" i="14"/>
  <c r="A50" i="14"/>
  <c r="Y49" i="14"/>
  <c r="X49" i="14"/>
  <c r="W49" i="14"/>
  <c r="V49" i="14"/>
  <c r="A49" i="14"/>
  <c r="Z48" i="14"/>
  <c r="Y48" i="14"/>
  <c r="X48" i="14"/>
  <c r="W48" i="14"/>
  <c r="V48" i="14"/>
  <c r="D48" i="14"/>
  <c r="A48" i="14"/>
  <c r="Z47" i="14"/>
  <c r="Y47" i="14"/>
  <c r="X47" i="14"/>
  <c r="W47" i="14"/>
  <c r="V47" i="14"/>
  <c r="D47" i="14"/>
  <c r="A47" i="14"/>
  <c r="Z46" i="14"/>
  <c r="Y46" i="14"/>
  <c r="X46" i="14"/>
  <c r="W46" i="14"/>
  <c r="V46" i="14"/>
  <c r="A46" i="14"/>
  <c r="Y45" i="14"/>
  <c r="X45" i="14"/>
  <c r="W45" i="14"/>
  <c r="V45" i="14"/>
  <c r="A45" i="14"/>
  <c r="Z44" i="14"/>
  <c r="Y44" i="14"/>
  <c r="X44" i="14"/>
  <c r="W44" i="14"/>
  <c r="V44" i="14"/>
  <c r="A44" i="14"/>
  <c r="Y43" i="14"/>
  <c r="X43" i="14"/>
  <c r="W43" i="14"/>
  <c r="V43" i="14"/>
  <c r="A43" i="14"/>
  <c r="Z42" i="14"/>
  <c r="Y42" i="14"/>
  <c r="X42" i="14"/>
  <c r="W42" i="14"/>
  <c r="V42" i="14"/>
  <c r="A42" i="14"/>
  <c r="Y41" i="14"/>
  <c r="X41" i="14"/>
  <c r="W41" i="14"/>
  <c r="V41" i="14"/>
  <c r="A41" i="14"/>
  <c r="A40" i="14"/>
  <c r="N33" i="14"/>
  <c r="L33" i="14"/>
  <c r="J33" i="14"/>
  <c r="H33" i="14"/>
  <c r="F33" i="14"/>
  <c r="D33" i="14"/>
  <c r="A33" i="14"/>
  <c r="N32" i="14"/>
  <c r="L32" i="14"/>
  <c r="J32" i="14"/>
  <c r="H32" i="14"/>
  <c r="F32" i="14"/>
  <c r="D32" i="14"/>
  <c r="A32" i="14"/>
  <c r="N31" i="14"/>
  <c r="L31" i="14"/>
  <c r="J31" i="14"/>
  <c r="H31" i="14"/>
  <c r="F31" i="14"/>
  <c r="D31" i="14"/>
  <c r="A31" i="14"/>
  <c r="N30" i="14"/>
  <c r="L30" i="14"/>
  <c r="J30" i="14"/>
  <c r="H30" i="14"/>
  <c r="F30" i="14"/>
  <c r="D30" i="14"/>
  <c r="A30" i="14"/>
  <c r="N29" i="14"/>
  <c r="L29" i="14"/>
  <c r="J29" i="14"/>
  <c r="H29" i="14"/>
  <c r="F29" i="14"/>
  <c r="D29" i="14"/>
  <c r="A29" i="14"/>
  <c r="N28" i="14"/>
  <c r="L28" i="14"/>
  <c r="J28" i="14"/>
  <c r="H28" i="14"/>
  <c r="F28" i="14"/>
  <c r="D28" i="14"/>
  <c r="A28" i="14"/>
  <c r="N27" i="14"/>
  <c r="L27" i="14"/>
  <c r="J27" i="14"/>
  <c r="H27" i="14"/>
  <c r="F27" i="14"/>
  <c r="D27" i="14"/>
  <c r="A27" i="14"/>
  <c r="N26" i="14"/>
  <c r="L26" i="14"/>
  <c r="J26" i="14"/>
  <c r="H26" i="14"/>
  <c r="F26" i="14"/>
  <c r="D26" i="14"/>
  <c r="A26" i="14"/>
  <c r="N25" i="14"/>
  <c r="L25" i="14"/>
  <c r="J25" i="14"/>
  <c r="H25" i="14"/>
  <c r="F25" i="14"/>
  <c r="D25" i="14"/>
  <c r="A25" i="14"/>
  <c r="N24" i="14"/>
  <c r="L24" i="14"/>
  <c r="J24" i="14"/>
  <c r="H24" i="14"/>
  <c r="F24" i="14"/>
  <c r="D24" i="14"/>
  <c r="A24" i="14"/>
  <c r="A23" i="14"/>
  <c r="D22" i="14"/>
  <c r="A22" i="14"/>
  <c r="A21" i="14"/>
  <c r="D20" i="14"/>
  <c r="A20" i="14"/>
  <c r="A19" i="14"/>
  <c r="A18" i="14"/>
  <c r="A17" i="14"/>
  <c r="A16" i="14"/>
  <c r="D15" i="14"/>
  <c r="A15" i="14"/>
  <c r="D14" i="14"/>
  <c r="A14" i="14"/>
  <c r="A13" i="14"/>
  <c r="N12" i="14"/>
  <c r="L12" i="14"/>
  <c r="J12" i="14"/>
  <c r="H12" i="14"/>
  <c r="F12" i="14"/>
  <c r="D12" i="14"/>
  <c r="A12" i="14"/>
  <c r="N11" i="14"/>
  <c r="L11" i="14"/>
  <c r="J11" i="14"/>
  <c r="H11" i="14"/>
  <c r="F11" i="14"/>
  <c r="D11" i="14"/>
  <c r="A11" i="14"/>
  <c r="N10" i="14"/>
  <c r="N35" i="14"/>
  <c r="T17" i="14"/>
  <c r="L10" i="14"/>
  <c r="L35" i="14"/>
  <c r="J10" i="14"/>
  <c r="J35" i="14"/>
  <c r="R17" i="14"/>
  <c r="H10" i="14"/>
  <c r="H35" i="14"/>
  <c r="F10" i="14"/>
  <c r="F35" i="14"/>
  <c r="P17" i="14"/>
  <c r="D10" i="14"/>
  <c r="D35" i="14"/>
  <c r="A10" i="14"/>
  <c r="T9" i="14"/>
  <c r="Z39" i="14"/>
  <c r="S9" i="14"/>
  <c r="Y39" i="14"/>
  <c r="R9" i="14"/>
  <c r="X39" i="14"/>
  <c r="Q9" i="14"/>
  <c r="W39" i="14"/>
  <c r="P9" i="14"/>
  <c r="V39" i="14"/>
  <c r="D9" i="14"/>
  <c r="A1" i="14"/>
  <c r="B1"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M69" i="13"/>
  <c r="K69" i="13"/>
  <c r="I69" i="13"/>
  <c r="G69" i="13"/>
  <c r="E69" i="13"/>
  <c r="M63" i="13"/>
  <c r="K63" i="13"/>
  <c r="I63" i="13"/>
  <c r="G63" i="13"/>
  <c r="E63" i="13"/>
  <c r="M56" i="13"/>
  <c r="K56" i="13"/>
  <c r="I56" i="13"/>
  <c r="G56" i="13"/>
  <c r="E56" i="13"/>
  <c r="M51" i="13"/>
  <c r="K51" i="13"/>
  <c r="I51" i="13"/>
  <c r="G51" i="13"/>
  <c r="E51" i="13"/>
  <c r="C47" i="13"/>
  <c r="C41" i="13"/>
  <c r="C42" i="13"/>
  <c r="M40" i="13"/>
  <c r="K40" i="13"/>
  <c r="I40" i="13"/>
  <c r="G40" i="13"/>
  <c r="C36" i="13"/>
  <c r="C37" i="13"/>
  <c r="M35" i="13"/>
  <c r="K35" i="13"/>
  <c r="I35" i="13"/>
  <c r="G35" i="13"/>
  <c r="E35" i="13"/>
  <c r="M30" i="13"/>
  <c r="K30" i="13"/>
  <c r="I30" i="13"/>
  <c r="G30" i="13"/>
  <c r="M29" i="13"/>
  <c r="M31" i="13"/>
  <c r="K29" i="13"/>
  <c r="K31" i="13"/>
  <c r="I29" i="13"/>
  <c r="I31" i="13"/>
  <c r="G29" i="13"/>
  <c r="G31" i="13"/>
  <c r="E29" i="13"/>
  <c r="E31" i="13"/>
  <c r="L22" i="13"/>
  <c r="J22" i="13"/>
  <c r="H22" i="13"/>
  <c r="F22" i="13"/>
  <c r="M18" i="13"/>
  <c r="K18" i="13"/>
  <c r="I18" i="13"/>
  <c r="G18" i="13"/>
  <c r="E18" i="13"/>
  <c r="M17" i="13"/>
  <c r="M21" i="13"/>
  <c r="K17" i="13"/>
  <c r="K21" i="13"/>
  <c r="I17" i="13"/>
  <c r="I21" i="13"/>
  <c r="G17" i="13"/>
  <c r="G21" i="13"/>
  <c r="E21" i="13"/>
  <c r="C13" i="13"/>
  <c r="M12" i="13"/>
  <c r="K12" i="13"/>
  <c r="I12" i="13"/>
  <c r="G12" i="13"/>
  <c r="M11" i="13"/>
  <c r="M19" i="13"/>
  <c r="K11" i="13"/>
  <c r="K19" i="13"/>
  <c r="K22" i="13"/>
  <c r="K23" i="13"/>
  <c r="K24" i="13"/>
  <c r="K25" i="13"/>
  <c r="I11" i="13"/>
  <c r="I19" i="13"/>
  <c r="G11" i="13"/>
  <c r="G19" i="13"/>
  <c r="G22" i="13"/>
  <c r="G23" i="13"/>
  <c r="G24" i="13"/>
  <c r="G25" i="13"/>
  <c r="E11" i="13"/>
  <c r="E19" i="13"/>
  <c r="M8" i="13"/>
  <c r="K8" i="13"/>
  <c r="I8" i="13"/>
  <c r="G8" i="13"/>
  <c r="E8" i="13"/>
  <c r="D29" i="6"/>
  <c r="E29" i="6"/>
  <c r="G29" i="6"/>
  <c r="J64" i="14"/>
  <c r="F64" i="14"/>
  <c r="N92" i="14"/>
  <c r="T11" i="14"/>
  <c r="T15" i="14"/>
  <c r="T19" i="14"/>
  <c r="T21" i="14"/>
  <c r="T23" i="14"/>
  <c r="T25" i="14"/>
  <c r="T27" i="14"/>
  <c r="T29" i="14"/>
  <c r="T31" i="14"/>
  <c r="T33" i="14"/>
  <c r="T13" i="14"/>
  <c r="R11" i="14"/>
  <c r="R15" i="14"/>
  <c r="R19" i="14"/>
  <c r="R21" i="14"/>
  <c r="R23" i="14"/>
  <c r="R25" i="14"/>
  <c r="R27" i="14"/>
  <c r="R29" i="14"/>
  <c r="R31" i="14"/>
  <c r="R33" i="14"/>
  <c r="R13" i="14"/>
  <c r="P11" i="14"/>
  <c r="P15" i="14"/>
  <c r="P19" i="14"/>
  <c r="P21" i="14"/>
  <c r="P23" i="14"/>
  <c r="P25" i="14"/>
  <c r="P27" i="14"/>
  <c r="P29" i="14"/>
  <c r="P31" i="14"/>
  <c r="P33" i="14"/>
  <c r="P13" i="14"/>
  <c r="N64" i="14"/>
  <c r="V123" i="14"/>
  <c r="X123" i="14"/>
  <c r="Z123" i="14"/>
  <c r="V125" i="14"/>
  <c r="X125" i="14"/>
  <c r="Z125" i="14"/>
  <c r="V127" i="14"/>
  <c r="X127" i="14"/>
  <c r="Z127" i="14"/>
  <c r="V129" i="14"/>
  <c r="X129" i="14"/>
  <c r="Z129" i="14"/>
  <c r="V131" i="14"/>
  <c r="X131" i="14"/>
  <c r="Z131" i="14"/>
  <c r="V133" i="14"/>
  <c r="X133" i="14"/>
  <c r="Z133" i="14"/>
  <c r="V152" i="14"/>
  <c r="X152" i="14"/>
  <c r="Z152" i="14"/>
  <c r="V154" i="14"/>
  <c r="X154" i="14"/>
  <c r="Z154" i="14"/>
  <c r="W122" i="14"/>
  <c r="Y122" i="14"/>
  <c r="W124" i="14"/>
  <c r="Y124" i="14"/>
  <c r="W126" i="14"/>
  <c r="Y126" i="14"/>
  <c r="W128" i="14"/>
  <c r="Y128" i="14"/>
  <c r="W130" i="14"/>
  <c r="Y130" i="14"/>
  <c r="W132" i="14"/>
  <c r="Y132" i="14"/>
  <c r="W147" i="14"/>
  <c r="Y147" i="14"/>
  <c r="W154" i="14"/>
  <c r="W134" i="14"/>
  <c r="W144" i="14"/>
  <c r="W145" i="14"/>
  <c r="Y145" i="14"/>
  <c r="W148" i="14"/>
  <c r="W149" i="14"/>
  <c r="Y149" i="14"/>
  <c r="W153" i="14"/>
  <c r="Y153" i="14"/>
  <c r="W155" i="14"/>
  <c r="Y155" i="14"/>
  <c r="P12" i="14"/>
  <c r="R12" i="14"/>
  <c r="T12" i="14"/>
  <c r="P14" i="14"/>
  <c r="R14" i="14"/>
  <c r="T14" i="14"/>
  <c r="P16" i="14"/>
  <c r="R16" i="14"/>
  <c r="T16" i="14"/>
  <c r="P18" i="14"/>
  <c r="R18" i="14"/>
  <c r="T18" i="14"/>
  <c r="P20" i="14"/>
  <c r="R20" i="14"/>
  <c r="T20" i="14"/>
  <c r="P22" i="14"/>
  <c r="R22" i="14"/>
  <c r="T22" i="14"/>
  <c r="P24" i="14"/>
  <c r="R24" i="14"/>
  <c r="T24" i="14"/>
  <c r="P26" i="14"/>
  <c r="R26" i="14"/>
  <c r="T26" i="14"/>
  <c r="P28" i="14"/>
  <c r="R28" i="14"/>
  <c r="T28" i="14"/>
  <c r="P30" i="14"/>
  <c r="R30" i="14"/>
  <c r="T30" i="14"/>
  <c r="P32" i="14"/>
  <c r="R32" i="14"/>
  <c r="T32" i="14"/>
  <c r="Q33" i="14"/>
  <c r="Q32" i="14"/>
  <c r="Q31" i="14"/>
  <c r="Q30" i="14"/>
  <c r="Q29" i="14"/>
  <c r="Q28" i="14"/>
  <c r="Q27" i="14"/>
  <c r="Q26" i="14"/>
  <c r="Q25" i="14"/>
  <c r="Q24" i="14"/>
  <c r="Q23" i="14"/>
  <c r="Q22" i="14"/>
  <c r="Q21" i="14"/>
  <c r="Q20" i="14"/>
  <c r="Q19" i="14"/>
  <c r="Q18" i="14"/>
  <c r="Q17" i="14"/>
  <c r="Q16" i="14"/>
  <c r="Q15" i="14"/>
  <c r="Q14" i="14"/>
  <c r="Q13" i="14"/>
  <c r="Q12" i="14"/>
  <c r="Q11" i="14"/>
  <c r="Q10" i="14"/>
  <c r="Q35" i="14"/>
  <c r="S33" i="14"/>
  <c r="S32" i="14"/>
  <c r="S31" i="14"/>
  <c r="S30" i="14"/>
  <c r="S29" i="14"/>
  <c r="S28" i="14"/>
  <c r="S27" i="14"/>
  <c r="S26" i="14"/>
  <c r="S25" i="14"/>
  <c r="S24" i="14"/>
  <c r="S23" i="14"/>
  <c r="S22" i="14"/>
  <c r="S21" i="14"/>
  <c r="S20" i="14"/>
  <c r="S19" i="14"/>
  <c r="S18" i="14"/>
  <c r="S17" i="14"/>
  <c r="S16" i="14"/>
  <c r="S15" i="14"/>
  <c r="S14" i="14"/>
  <c r="S13" i="14"/>
  <c r="S12" i="14"/>
  <c r="S11" i="14"/>
  <c r="S10" i="14"/>
  <c r="S35" i="14"/>
  <c r="P10" i="14"/>
  <c r="R10" i="14"/>
  <c r="R35" i="14"/>
  <c r="T10" i="14"/>
  <c r="T35" i="14"/>
  <c r="D64" i="14"/>
  <c r="H64" i="14"/>
  <c r="L64" i="14"/>
  <c r="W40" i="14"/>
  <c r="W64" i="14"/>
  <c r="Y40" i="14"/>
  <c r="Y64" i="14"/>
  <c r="V40" i="14"/>
  <c r="V64" i="14"/>
  <c r="X40" i="14"/>
  <c r="X64" i="14"/>
  <c r="Z40" i="14"/>
  <c r="Z64" i="14"/>
  <c r="V61" i="14"/>
  <c r="X61" i="14"/>
  <c r="Z61" i="14"/>
  <c r="W62" i="14"/>
  <c r="Y62" i="14"/>
  <c r="W69" i="14"/>
  <c r="W92" i="14"/>
  <c r="Y69" i="14"/>
  <c r="Y92" i="14"/>
  <c r="V70" i="14"/>
  <c r="X70" i="14"/>
  <c r="Z70" i="14"/>
  <c r="W71" i="14"/>
  <c r="Y71" i="14"/>
  <c r="V72" i="14"/>
  <c r="X72" i="14"/>
  <c r="Z72" i="14"/>
  <c r="W73" i="14"/>
  <c r="Y73" i="14"/>
  <c r="V74" i="14"/>
  <c r="X74" i="14"/>
  <c r="Z74" i="14"/>
  <c r="W75" i="14"/>
  <c r="Y75" i="14"/>
  <c r="V76" i="14"/>
  <c r="X76" i="14"/>
  <c r="Z76" i="14"/>
  <c r="W77" i="14"/>
  <c r="Y77" i="14"/>
  <c r="V78" i="14"/>
  <c r="X78" i="14"/>
  <c r="Z78" i="14"/>
  <c r="W79" i="14"/>
  <c r="Y79" i="14"/>
  <c r="V80" i="14"/>
  <c r="X80" i="14"/>
  <c r="Z80" i="14"/>
  <c r="W81" i="14"/>
  <c r="Y81" i="14"/>
  <c r="V82" i="14"/>
  <c r="X82" i="14"/>
  <c r="Z82" i="14"/>
  <c r="W83" i="14"/>
  <c r="Y83" i="14"/>
  <c r="V84" i="14"/>
  <c r="X84" i="14"/>
  <c r="Z84" i="14"/>
  <c r="W85" i="14"/>
  <c r="Y85" i="14"/>
  <c r="V86" i="14"/>
  <c r="X86" i="14"/>
  <c r="Z86" i="14"/>
  <c r="W87" i="14"/>
  <c r="Y87" i="14"/>
  <c r="V88" i="14"/>
  <c r="X88" i="14"/>
  <c r="Z88" i="14"/>
  <c r="W89" i="14"/>
  <c r="Y89" i="14"/>
  <c r="V90" i="14"/>
  <c r="X90" i="14"/>
  <c r="Z90" i="14"/>
  <c r="H92" i="14"/>
  <c r="L92" i="14"/>
  <c r="V95" i="14"/>
  <c r="V116" i="14"/>
  <c r="X95" i="14"/>
  <c r="X116" i="14"/>
  <c r="Z95" i="14"/>
  <c r="Z116" i="14"/>
  <c r="W96" i="14"/>
  <c r="Y96" i="14"/>
  <c r="V97" i="14"/>
  <c r="X97" i="14"/>
  <c r="Z97" i="14"/>
  <c r="W98" i="14"/>
  <c r="Y98" i="14"/>
  <c r="V99" i="14"/>
  <c r="X99" i="14"/>
  <c r="X100" i="14"/>
  <c r="V69" i="14"/>
  <c r="V92" i="14"/>
  <c r="X69" i="14"/>
  <c r="X92" i="14"/>
  <c r="Z69" i="14"/>
  <c r="Z92" i="14"/>
  <c r="D116" i="14"/>
  <c r="H116" i="14"/>
  <c r="L116" i="14"/>
  <c r="W95" i="14"/>
  <c r="W116" i="14"/>
  <c r="Y95" i="14"/>
  <c r="Y116" i="14"/>
  <c r="V100" i="14"/>
  <c r="Z100" i="14"/>
  <c r="W101" i="14"/>
  <c r="Y101" i="14"/>
  <c r="D138" i="14"/>
  <c r="H138" i="14"/>
  <c r="L138" i="14"/>
  <c r="W119" i="14"/>
  <c r="W138" i="14"/>
  <c r="Y119" i="14"/>
  <c r="Y138" i="14"/>
  <c r="V119" i="14"/>
  <c r="V138" i="14"/>
  <c r="X119" i="14"/>
  <c r="X138" i="14"/>
  <c r="Z119" i="14"/>
  <c r="Z138" i="14"/>
  <c r="Y134" i="14"/>
  <c r="V135" i="14"/>
  <c r="X135" i="14"/>
  <c r="Z135" i="14"/>
  <c r="W136" i="14"/>
  <c r="Y136" i="14"/>
  <c r="W140" i="14"/>
  <c r="X143" i="14"/>
  <c r="X157" i="14"/>
  <c r="X145" i="14"/>
  <c r="X147" i="14"/>
  <c r="X149" i="14"/>
  <c r="X151" i="14"/>
  <c r="X153" i="14"/>
  <c r="X155" i="14"/>
  <c r="F157" i="14"/>
  <c r="F159" i="14"/>
  <c r="F161" i="14"/>
  <c r="F164" i="14"/>
  <c r="N157" i="14"/>
  <c r="N159" i="14"/>
  <c r="N161" i="14"/>
  <c r="N164" i="14"/>
  <c r="Y140" i="14"/>
  <c r="V143" i="14"/>
  <c r="V157" i="14"/>
  <c r="Z143" i="14"/>
  <c r="Z157" i="14"/>
  <c r="Y144" i="14"/>
  <c r="V145" i="14"/>
  <c r="Z145" i="14"/>
  <c r="Y146" i="14"/>
  <c r="V147" i="14"/>
  <c r="Z147" i="14"/>
  <c r="Y148" i="14"/>
  <c r="V149" i="14"/>
  <c r="Z149" i="14"/>
  <c r="Y150" i="14"/>
  <c r="V151" i="14"/>
  <c r="Z151" i="14"/>
  <c r="Y152" i="14"/>
  <c r="V153" i="14"/>
  <c r="Z153" i="14"/>
  <c r="Y154" i="14"/>
  <c r="V155" i="14"/>
  <c r="Z155" i="14"/>
  <c r="J157" i="14"/>
  <c r="J159" i="14"/>
  <c r="J161" i="14"/>
  <c r="J164" i="14"/>
  <c r="W143" i="14"/>
  <c r="W157" i="14"/>
  <c r="Y143" i="14"/>
  <c r="Y157" i="14"/>
  <c r="E73" i="13"/>
  <c r="I73" i="13"/>
  <c r="M73" i="13"/>
  <c r="M75" i="13"/>
  <c r="C44" i="13"/>
  <c r="E41" i="13"/>
  <c r="M41" i="13"/>
  <c r="M42" i="13"/>
  <c r="I41" i="13"/>
  <c r="G73" i="13"/>
  <c r="K73" i="13"/>
  <c r="G74" i="13"/>
  <c r="K74" i="13"/>
  <c r="E74" i="13"/>
  <c r="I74" i="13"/>
  <c r="M74" i="13"/>
  <c r="E42" i="13"/>
  <c r="E22" i="13"/>
  <c r="E23" i="13"/>
  <c r="E24" i="13"/>
  <c r="E25" i="13"/>
  <c r="I22" i="13"/>
  <c r="I23" i="13"/>
  <c r="I24" i="13"/>
  <c r="I25" i="13"/>
  <c r="M22" i="13"/>
  <c r="M23" i="13"/>
  <c r="M24" i="13"/>
  <c r="M25" i="13"/>
  <c r="I42" i="13"/>
  <c r="I75" i="13"/>
  <c r="E13" i="13"/>
  <c r="I13" i="13"/>
  <c r="M13" i="13"/>
  <c r="G16" i="13"/>
  <c r="K16" i="13"/>
  <c r="E28" i="13"/>
  <c r="I28" i="13"/>
  <c r="M28" i="13"/>
  <c r="G34" i="13"/>
  <c r="K34" i="13"/>
  <c r="E36" i="13"/>
  <c r="E37" i="13"/>
  <c r="E44" i="13"/>
  <c r="I36" i="13"/>
  <c r="I37" i="13"/>
  <c r="M36" i="13"/>
  <c r="M37" i="13"/>
  <c r="G41" i="13"/>
  <c r="G42" i="13"/>
  <c r="K41" i="13"/>
  <c r="K42" i="13"/>
  <c r="G47" i="13"/>
  <c r="K47" i="13"/>
  <c r="G13" i="13"/>
  <c r="K13" i="13"/>
  <c r="E16" i="13"/>
  <c r="I16" i="13"/>
  <c r="M16" i="13"/>
  <c r="G28" i="13"/>
  <c r="K28" i="13"/>
  <c r="E34" i="13"/>
  <c r="I34" i="13"/>
  <c r="M34" i="13"/>
  <c r="G36" i="13"/>
  <c r="G37" i="13"/>
  <c r="G44" i="13"/>
  <c r="K36" i="13"/>
  <c r="K37" i="13"/>
  <c r="E47" i="13"/>
  <c r="I47" i="13"/>
  <c r="M47" i="13"/>
  <c r="A1" i="12"/>
  <c r="B35" i="11"/>
  <c r="B18" i="11"/>
  <c r="B1" i="11"/>
  <c r="T177" i="10"/>
  <c r="R177" i="10"/>
  <c r="P177" i="10"/>
  <c r="N177" i="10"/>
  <c r="L177" i="10"/>
  <c r="T176" i="10"/>
  <c r="R176" i="10"/>
  <c r="P176" i="10"/>
  <c r="N176" i="10"/>
  <c r="L176" i="10"/>
  <c r="T175" i="10"/>
  <c r="R175" i="10"/>
  <c r="P175" i="10"/>
  <c r="N175" i="10"/>
  <c r="L175" i="10"/>
  <c r="L9" i="10"/>
  <c r="N9" i="10"/>
  <c r="P9" i="10"/>
  <c r="R9" i="10"/>
  <c r="T9" i="10"/>
  <c r="T174" i="10"/>
  <c r="R174" i="10"/>
  <c r="P174" i="10"/>
  <c r="N174" i="10"/>
  <c r="L174" i="10"/>
  <c r="J163" i="10"/>
  <c r="J35" i="10"/>
  <c r="J64" i="10"/>
  <c r="J69" i="10"/>
  <c r="J73" i="10"/>
  <c r="J74" i="10"/>
  <c r="J92" i="10"/>
  <c r="J116" i="10"/>
  <c r="J138" i="10"/>
  <c r="J157" i="10"/>
  <c r="J159" i="10"/>
  <c r="J161" i="10"/>
  <c r="J164" i="10"/>
  <c r="J165" i="10"/>
  <c r="L163" i="10"/>
  <c r="L10" i="10"/>
  <c r="L11" i="10"/>
  <c r="L12" i="10"/>
  <c r="L13" i="10"/>
  <c r="L16" i="10"/>
  <c r="L17" i="10"/>
  <c r="L18" i="10"/>
  <c r="L19" i="10"/>
  <c r="L20" i="10"/>
  <c r="L21" i="10"/>
  <c r="L35" i="10"/>
  <c r="L40" i="10"/>
  <c r="L41" i="10"/>
  <c r="L42" i="10"/>
  <c r="L43" i="10"/>
  <c r="L44" i="10"/>
  <c r="L45" i="10"/>
  <c r="L46" i="10"/>
  <c r="L47" i="10"/>
  <c r="L48" i="10"/>
  <c r="L49" i="10"/>
  <c r="L50" i="10"/>
  <c r="L51" i="10"/>
  <c r="L52" i="10"/>
  <c r="L53" i="10"/>
  <c r="L54" i="10"/>
  <c r="L55" i="10"/>
  <c r="L56" i="10"/>
  <c r="L57" i="10"/>
  <c r="L58" i="10"/>
  <c r="L59" i="10"/>
  <c r="L60" i="10"/>
  <c r="L61" i="10"/>
  <c r="L62" i="10"/>
  <c r="L69" i="10"/>
  <c r="L70" i="10"/>
  <c r="L71" i="10"/>
  <c r="L73" i="10"/>
  <c r="L74" i="10"/>
  <c r="L75" i="10"/>
  <c r="L76" i="10"/>
  <c r="L77" i="10"/>
  <c r="L78" i="10"/>
  <c r="L79" i="10"/>
  <c r="L80" i="10"/>
  <c r="L81" i="10"/>
  <c r="L83" i="10"/>
  <c r="L84" i="10"/>
  <c r="L85" i="10"/>
  <c r="L86" i="10"/>
  <c r="L87" i="10"/>
  <c r="L88" i="10"/>
  <c r="L89" i="10"/>
  <c r="L90" i="10"/>
  <c r="L95" i="10"/>
  <c r="L96" i="10"/>
  <c r="L97" i="10"/>
  <c r="L98" i="10"/>
  <c r="L99" i="10"/>
  <c r="L100" i="10"/>
  <c r="L101" i="10"/>
  <c r="L102" i="10"/>
  <c r="L103" i="10"/>
  <c r="L104" i="10"/>
  <c r="L105" i="10"/>
  <c r="L106" i="10"/>
  <c r="L107" i="10"/>
  <c r="L108" i="10"/>
  <c r="L109" i="10"/>
  <c r="L110" i="10"/>
  <c r="L111" i="10"/>
  <c r="L112" i="10"/>
  <c r="L113" i="10"/>
  <c r="L114" i="10"/>
  <c r="L119" i="10"/>
  <c r="L120" i="10"/>
  <c r="L121" i="10"/>
  <c r="L122" i="10"/>
  <c r="L123" i="10"/>
  <c r="L124" i="10"/>
  <c r="L125" i="10"/>
  <c r="L126" i="10"/>
  <c r="L127" i="10"/>
  <c r="L128" i="10"/>
  <c r="L129" i="10"/>
  <c r="L130" i="10"/>
  <c r="L131" i="10"/>
  <c r="L132" i="10"/>
  <c r="L133" i="10"/>
  <c r="L134" i="10"/>
  <c r="L135" i="10"/>
  <c r="L136" i="10"/>
  <c r="L138" i="10"/>
  <c r="L140" i="10"/>
  <c r="L143" i="10"/>
  <c r="L144" i="10"/>
  <c r="L145" i="10"/>
  <c r="L146" i="10"/>
  <c r="L147" i="10"/>
  <c r="L148" i="10"/>
  <c r="L149" i="10"/>
  <c r="L150" i="10"/>
  <c r="L151" i="10"/>
  <c r="L152" i="10"/>
  <c r="L153" i="10"/>
  <c r="L154" i="10"/>
  <c r="L155" i="10"/>
  <c r="L157" i="10"/>
  <c r="N10" i="10"/>
  <c r="N11" i="10"/>
  <c r="N12" i="10"/>
  <c r="N13" i="10"/>
  <c r="N16" i="10"/>
  <c r="N17" i="10"/>
  <c r="N18" i="10"/>
  <c r="N19" i="10"/>
  <c r="N20" i="10"/>
  <c r="N21" i="10"/>
  <c r="N35" i="10"/>
  <c r="N40" i="10"/>
  <c r="N41" i="10"/>
  <c r="N42" i="10"/>
  <c r="N43" i="10"/>
  <c r="N44" i="10"/>
  <c r="N45" i="10"/>
  <c r="N46" i="10"/>
  <c r="N47" i="10"/>
  <c r="N48" i="10"/>
  <c r="N49" i="10"/>
  <c r="N50" i="10"/>
  <c r="N51" i="10"/>
  <c r="N52" i="10"/>
  <c r="N53" i="10"/>
  <c r="N54" i="10"/>
  <c r="N55" i="10"/>
  <c r="N56" i="10"/>
  <c r="N57" i="10"/>
  <c r="N58" i="10"/>
  <c r="N59" i="10"/>
  <c r="N60" i="10"/>
  <c r="N61" i="10"/>
  <c r="N62" i="10"/>
  <c r="N69" i="10"/>
  <c r="N70" i="10"/>
  <c r="N71" i="10"/>
  <c r="N73" i="10"/>
  <c r="N74" i="10"/>
  <c r="N75" i="10"/>
  <c r="N76" i="10"/>
  <c r="N77" i="10"/>
  <c r="N78" i="10"/>
  <c r="N79" i="10"/>
  <c r="N80" i="10"/>
  <c r="N81" i="10"/>
  <c r="N83" i="10"/>
  <c r="N84" i="10"/>
  <c r="N85" i="10"/>
  <c r="N86" i="10"/>
  <c r="N87" i="10"/>
  <c r="N88" i="10"/>
  <c r="N89" i="10"/>
  <c r="N90" i="10"/>
  <c r="N95" i="10"/>
  <c r="N96" i="10"/>
  <c r="N97" i="10"/>
  <c r="N98" i="10"/>
  <c r="N99" i="10"/>
  <c r="N100" i="10"/>
  <c r="N101" i="10"/>
  <c r="N102" i="10"/>
  <c r="N103" i="10"/>
  <c r="N104" i="10"/>
  <c r="N105" i="10"/>
  <c r="N106" i="10"/>
  <c r="N107" i="10"/>
  <c r="N108" i="10"/>
  <c r="N109" i="10"/>
  <c r="N110" i="10"/>
  <c r="N111" i="10"/>
  <c r="N112" i="10"/>
  <c r="N113" i="10"/>
  <c r="N114" i="10"/>
  <c r="N119" i="10"/>
  <c r="N120" i="10"/>
  <c r="N121" i="10"/>
  <c r="N122" i="10"/>
  <c r="N123" i="10"/>
  <c r="N124" i="10"/>
  <c r="N125" i="10"/>
  <c r="N126" i="10"/>
  <c r="N127" i="10"/>
  <c r="N128" i="10"/>
  <c r="N129" i="10"/>
  <c r="N130" i="10"/>
  <c r="N131" i="10"/>
  <c r="N132" i="10"/>
  <c r="N133" i="10"/>
  <c r="N134" i="10"/>
  <c r="N135" i="10"/>
  <c r="N136" i="10"/>
  <c r="N138" i="10"/>
  <c r="N140" i="10"/>
  <c r="N143" i="10"/>
  <c r="N144" i="10"/>
  <c r="N145" i="10"/>
  <c r="N146" i="10"/>
  <c r="N147" i="10"/>
  <c r="N148" i="10"/>
  <c r="N149" i="10"/>
  <c r="N150" i="10"/>
  <c r="N151" i="10"/>
  <c r="N152" i="10"/>
  <c r="N153" i="10"/>
  <c r="N154" i="10"/>
  <c r="N155" i="10"/>
  <c r="N157" i="10"/>
  <c r="P10" i="10"/>
  <c r="P11" i="10"/>
  <c r="P12" i="10"/>
  <c r="P13" i="10"/>
  <c r="P16" i="10"/>
  <c r="P17" i="10"/>
  <c r="P18" i="10"/>
  <c r="P19" i="10"/>
  <c r="P20" i="10"/>
  <c r="P21" i="10"/>
  <c r="P35" i="10"/>
  <c r="P40" i="10"/>
  <c r="P41" i="10"/>
  <c r="P42" i="10"/>
  <c r="P43" i="10"/>
  <c r="P44" i="10"/>
  <c r="P45" i="10"/>
  <c r="P46" i="10"/>
  <c r="P47" i="10"/>
  <c r="P48" i="10"/>
  <c r="P49" i="10"/>
  <c r="P50" i="10"/>
  <c r="P51" i="10"/>
  <c r="P52" i="10"/>
  <c r="P53" i="10"/>
  <c r="P54" i="10"/>
  <c r="P55" i="10"/>
  <c r="P56" i="10"/>
  <c r="P57" i="10"/>
  <c r="P58" i="10"/>
  <c r="P59" i="10"/>
  <c r="P60" i="10"/>
  <c r="P61" i="10"/>
  <c r="P62" i="10"/>
  <c r="P69" i="10"/>
  <c r="P70" i="10"/>
  <c r="P71" i="10"/>
  <c r="P73" i="10"/>
  <c r="P74" i="10"/>
  <c r="P75" i="10"/>
  <c r="P76" i="10"/>
  <c r="P77" i="10"/>
  <c r="P78" i="10"/>
  <c r="P79" i="10"/>
  <c r="P80" i="10"/>
  <c r="P81" i="10"/>
  <c r="P83" i="10"/>
  <c r="P84" i="10"/>
  <c r="P85" i="10"/>
  <c r="P86" i="10"/>
  <c r="P87" i="10"/>
  <c r="P88" i="10"/>
  <c r="P89" i="10"/>
  <c r="P90" i="10"/>
  <c r="P95" i="10"/>
  <c r="P96" i="10"/>
  <c r="P97" i="10"/>
  <c r="P98" i="10"/>
  <c r="P99" i="10"/>
  <c r="P100" i="10"/>
  <c r="P101" i="10"/>
  <c r="P102" i="10"/>
  <c r="P103" i="10"/>
  <c r="P104" i="10"/>
  <c r="P105" i="10"/>
  <c r="P106" i="10"/>
  <c r="P107" i="10"/>
  <c r="P108" i="10"/>
  <c r="P109" i="10"/>
  <c r="P110" i="10"/>
  <c r="P111" i="10"/>
  <c r="P112" i="10"/>
  <c r="P113" i="10"/>
  <c r="P114" i="10"/>
  <c r="P119" i="10"/>
  <c r="P120" i="10"/>
  <c r="P121" i="10"/>
  <c r="P122" i="10"/>
  <c r="P123" i="10"/>
  <c r="P124" i="10"/>
  <c r="P125" i="10"/>
  <c r="P126" i="10"/>
  <c r="P127" i="10"/>
  <c r="P128" i="10"/>
  <c r="P129" i="10"/>
  <c r="P130" i="10"/>
  <c r="P131" i="10"/>
  <c r="P132" i="10"/>
  <c r="P133" i="10"/>
  <c r="P134" i="10"/>
  <c r="P135" i="10"/>
  <c r="P136" i="10"/>
  <c r="P138" i="10"/>
  <c r="P140" i="10"/>
  <c r="P143" i="10"/>
  <c r="P144" i="10"/>
  <c r="P145" i="10"/>
  <c r="P146" i="10"/>
  <c r="P147" i="10"/>
  <c r="P148" i="10"/>
  <c r="P149" i="10"/>
  <c r="P150" i="10"/>
  <c r="P151" i="10"/>
  <c r="P152" i="10"/>
  <c r="P153" i="10"/>
  <c r="P154" i="10"/>
  <c r="P155" i="10"/>
  <c r="P157" i="10"/>
  <c r="R10" i="10"/>
  <c r="R11" i="10"/>
  <c r="R12" i="10"/>
  <c r="R13" i="10"/>
  <c r="R16" i="10"/>
  <c r="R17" i="10"/>
  <c r="R18" i="10"/>
  <c r="R19" i="10"/>
  <c r="R20" i="10"/>
  <c r="R21" i="10"/>
  <c r="R35" i="10"/>
  <c r="R40" i="10"/>
  <c r="R41" i="10"/>
  <c r="R42" i="10"/>
  <c r="R43" i="10"/>
  <c r="R44" i="10"/>
  <c r="R45" i="10"/>
  <c r="R46" i="10"/>
  <c r="R47" i="10"/>
  <c r="R48" i="10"/>
  <c r="R49" i="10"/>
  <c r="R50" i="10"/>
  <c r="R51" i="10"/>
  <c r="R52" i="10"/>
  <c r="R53" i="10"/>
  <c r="R54" i="10"/>
  <c r="R55" i="10"/>
  <c r="R56" i="10"/>
  <c r="R57" i="10"/>
  <c r="R58" i="10"/>
  <c r="R59" i="10"/>
  <c r="R60" i="10"/>
  <c r="R61" i="10"/>
  <c r="R62" i="10"/>
  <c r="R69" i="10"/>
  <c r="R70" i="10"/>
  <c r="R71" i="10"/>
  <c r="R73" i="10"/>
  <c r="R74" i="10"/>
  <c r="R75" i="10"/>
  <c r="R76" i="10"/>
  <c r="R77" i="10"/>
  <c r="R78" i="10"/>
  <c r="R79" i="10"/>
  <c r="R80" i="10"/>
  <c r="R81" i="10"/>
  <c r="R83" i="10"/>
  <c r="R84" i="10"/>
  <c r="R85" i="10"/>
  <c r="R86" i="10"/>
  <c r="R87" i="10"/>
  <c r="R88" i="10"/>
  <c r="R89" i="10"/>
  <c r="R90" i="10"/>
  <c r="R95" i="10"/>
  <c r="R96" i="10"/>
  <c r="R97" i="10"/>
  <c r="R98" i="10"/>
  <c r="R99" i="10"/>
  <c r="R100" i="10"/>
  <c r="R101" i="10"/>
  <c r="R102" i="10"/>
  <c r="R103" i="10"/>
  <c r="R104" i="10"/>
  <c r="R105" i="10"/>
  <c r="R106" i="10"/>
  <c r="R107" i="10"/>
  <c r="R108" i="10"/>
  <c r="R109" i="10"/>
  <c r="R110" i="10"/>
  <c r="R111" i="10"/>
  <c r="R112" i="10"/>
  <c r="R113" i="10"/>
  <c r="R114" i="10"/>
  <c r="R119" i="10"/>
  <c r="R120" i="10"/>
  <c r="R121" i="10"/>
  <c r="R122" i="10"/>
  <c r="R123" i="10"/>
  <c r="R124" i="10"/>
  <c r="R125" i="10"/>
  <c r="R126" i="10"/>
  <c r="R127" i="10"/>
  <c r="R128" i="10"/>
  <c r="R129" i="10"/>
  <c r="R130" i="10"/>
  <c r="R131" i="10"/>
  <c r="R132" i="10"/>
  <c r="R133" i="10"/>
  <c r="R134" i="10"/>
  <c r="R135" i="10"/>
  <c r="R136" i="10"/>
  <c r="R138" i="10"/>
  <c r="R140" i="10"/>
  <c r="R143" i="10"/>
  <c r="R144" i="10"/>
  <c r="R145" i="10"/>
  <c r="R146" i="10"/>
  <c r="R147" i="10"/>
  <c r="R148" i="10"/>
  <c r="R149" i="10"/>
  <c r="R150" i="10"/>
  <c r="R151" i="10"/>
  <c r="R152" i="10"/>
  <c r="R153" i="10"/>
  <c r="R154" i="10"/>
  <c r="R155" i="10"/>
  <c r="R157" i="10"/>
  <c r="T10" i="10"/>
  <c r="T11" i="10"/>
  <c r="T12" i="10"/>
  <c r="T13" i="10"/>
  <c r="T16" i="10"/>
  <c r="T17" i="10"/>
  <c r="T18" i="10"/>
  <c r="T19" i="10"/>
  <c r="T20" i="10"/>
  <c r="T21" i="10"/>
  <c r="T35" i="10"/>
  <c r="T40" i="10"/>
  <c r="T41" i="10"/>
  <c r="T42" i="10"/>
  <c r="T43" i="10"/>
  <c r="T44" i="10"/>
  <c r="T45" i="10"/>
  <c r="T46" i="10"/>
  <c r="T47" i="10"/>
  <c r="T48" i="10"/>
  <c r="T49" i="10"/>
  <c r="T50" i="10"/>
  <c r="T51" i="10"/>
  <c r="T52" i="10"/>
  <c r="T53" i="10"/>
  <c r="T54" i="10"/>
  <c r="T55" i="10"/>
  <c r="T56" i="10"/>
  <c r="T57" i="10"/>
  <c r="T58" i="10"/>
  <c r="T59" i="10"/>
  <c r="T60" i="10"/>
  <c r="T61" i="10"/>
  <c r="T62" i="10"/>
  <c r="T69" i="10"/>
  <c r="T70" i="10"/>
  <c r="T71" i="10"/>
  <c r="T73" i="10"/>
  <c r="T74" i="10"/>
  <c r="T75" i="10"/>
  <c r="T76" i="10"/>
  <c r="T77" i="10"/>
  <c r="T78" i="10"/>
  <c r="T79" i="10"/>
  <c r="T80" i="10"/>
  <c r="T81" i="10"/>
  <c r="T83" i="10"/>
  <c r="T84" i="10"/>
  <c r="T85" i="10"/>
  <c r="T86" i="10"/>
  <c r="T87" i="10"/>
  <c r="T88" i="10"/>
  <c r="T89" i="10"/>
  <c r="T90" i="10"/>
  <c r="T95" i="10"/>
  <c r="T96" i="10"/>
  <c r="T97" i="10"/>
  <c r="T98" i="10"/>
  <c r="T99" i="10"/>
  <c r="T100" i="10"/>
  <c r="T101" i="10"/>
  <c r="T102" i="10"/>
  <c r="T103" i="10"/>
  <c r="T104" i="10"/>
  <c r="T105" i="10"/>
  <c r="T106" i="10"/>
  <c r="T107" i="10"/>
  <c r="T108" i="10"/>
  <c r="T109" i="10"/>
  <c r="T110" i="10"/>
  <c r="T111" i="10"/>
  <c r="T112" i="10"/>
  <c r="T113" i="10"/>
  <c r="T114" i="10"/>
  <c r="T119" i="10"/>
  <c r="T120" i="10"/>
  <c r="T121" i="10"/>
  <c r="T122" i="10"/>
  <c r="T123" i="10"/>
  <c r="T124" i="10"/>
  <c r="T125" i="10"/>
  <c r="T126" i="10"/>
  <c r="T127" i="10"/>
  <c r="T128" i="10"/>
  <c r="T129" i="10"/>
  <c r="T130" i="10"/>
  <c r="T131" i="10"/>
  <c r="T132" i="10"/>
  <c r="T133" i="10"/>
  <c r="T134" i="10"/>
  <c r="T135" i="10"/>
  <c r="T136" i="10"/>
  <c r="T138" i="10"/>
  <c r="T140" i="10"/>
  <c r="T143" i="10"/>
  <c r="T144" i="10"/>
  <c r="T145" i="10"/>
  <c r="T146" i="10"/>
  <c r="T147" i="10"/>
  <c r="T148" i="10"/>
  <c r="T149" i="10"/>
  <c r="T150" i="10"/>
  <c r="T151" i="10"/>
  <c r="T152" i="10"/>
  <c r="T153" i="10"/>
  <c r="T154" i="10"/>
  <c r="T155" i="10"/>
  <c r="T157" i="10"/>
  <c r="H140" i="10"/>
  <c r="Y30" i="9"/>
  <c r="Z30" i="9"/>
  <c r="AA30" i="9"/>
  <c r="AA61" i="9"/>
  <c r="AA62" i="9"/>
  <c r="AA63" i="9"/>
  <c r="AA64" i="9"/>
  <c r="AA65" i="9"/>
  <c r="AA66" i="9"/>
  <c r="AB95" i="9"/>
  <c r="AB96" i="9"/>
  <c r="AB97" i="9"/>
  <c r="AB98" i="9"/>
  <c r="AB126" i="9"/>
  <c r="AB127" i="9"/>
  <c r="AB128" i="9"/>
  <c r="AB129" i="9"/>
  <c r="AB130" i="9"/>
  <c r="Y168" i="9"/>
  <c r="Y170" i="9"/>
  <c r="S30" i="9"/>
  <c r="T30" i="9"/>
  <c r="U30" i="9"/>
  <c r="U61" i="9"/>
  <c r="U62" i="9"/>
  <c r="U63" i="9"/>
  <c r="U64" i="9"/>
  <c r="U65" i="9"/>
  <c r="U66" i="9"/>
  <c r="V95" i="9"/>
  <c r="V96" i="9"/>
  <c r="V97" i="9"/>
  <c r="V98" i="9"/>
  <c r="V126" i="9"/>
  <c r="V127" i="9"/>
  <c r="V128" i="9"/>
  <c r="V129" i="9"/>
  <c r="V130" i="9"/>
  <c r="S168" i="9"/>
  <c r="S170" i="9"/>
  <c r="M30" i="9"/>
  <c r="N30" i="9"/>
  <c r="O30" i="9"/>
  <c r="O61" i="9"/>
  <c r="O62" i="9"/>
  <c r="O63" i="9"/>
  <c r="O64" i="9"/>
  <c r="O65" i="9"/>
  <c r="O66" i="9"/>
  <c r="P95" i="9"/>
  <c r="P96" i="9"/>
  <c r="P97" i="9"/>
  <c r="P98" i="9"/>
  <c r="P126" i="9"/>
  <c r="P127" i="9"/>
  <c r="P128" i="9"/>
  <c r="P129" i="9"/>
  <c r="P130" i="9"/>
  <c r="M168" i="9"/>
  <c r="M170" i="9"/>
  <c r="H30" i="9"/>
  <c r="I30" i="9"/>
  <c r="J30" i="9"/>
  <c r="J61" i="9"/>
  <c r="J62" i="9"/>
  <c r="J63" i="9"/>
  <c r="J64" i="9"/>
  <c r="J65" i="9"/>
  <c r="J66" i="9"/>
  <c r="K95" i="9"/>
  <c r="K96" i="9"/>
  <c r="K97" i="9"/>
  <c r="K98" i="9"/>
  <c r="K126" i="9"/>
  <c r="K127" i="9"/>
  <c r="K128" i="9"/>
  <c r="K129" i="9"/>
  <c r="K130" i="9"/>
  <c r="H168" i="9"/>
  <c r="H170" i="9"/>
  <c r="B30" i="9"/>
  <c r="C30" i="9"/>
  <c r="D30" i="9"/>
  <c r="D61" i="9"/>
  <c r="D62" i="9"/>
  <c r="D63" i="9"/>
  <c r="D64" i="9"/>
  <c r="D65" i="9"/>
  <c r="D66" i="9"/>
  <c r="E95" i="9"/>
  <c r="E96" i="9"/>
  <c r="E97" i="9"/>
  <c r="E98" i="9"/>
  <c r="E126" i="9"/>
  <c r="E127" i="9"/>
  <c r="E128" i="9"/>
  <c r="E129" i="9"/>
  <c r="Y161" i="9"/>
  <c r="S161" i="9"/>
  <c r="M161" i="9"/>
  <c r="H161" i="9"/>
  <c r="B161" i="9"/>
  <c r="Y156" i="9"/>
  <c r="S156" i="9"/>
  <c r="M156" i="9"/>
  <c r="H156" i="9"/>
  <c r="Y130" i="9"/>
  <c r="Y132" i="9"/>
  <c r="Z130" i="9"/>
  <c r="Z132" i="9"/>
  <c r="AA130" i="9"/>
  <c r="AA132" i="9"/>
  <c r="AB132" i="9"/>
  <c r="Y136" i="9"/>
  <c r="Y15" i="9"/>
  <c r="Y137" i="9"/>
  <c r="Y138" i="9"/>
  <c r="Y148" i="9"/>
  <c r="Y142" i="9"/>
  <c r="Y16" i="9"/>
  <c r="Y143" i="9"/>
  <c r="Y144" i="9"/>
  <c r="Y149" i="9"/>
  <c r="Y150" i="9"/>
  <c r="S130" i="9"/>
  <c r="S132" i="9"/>
  <c r="T130" i="9"/>
  <c r="T132" i="9"/>
  <c r="U130" i="9"/>
  <c r="U132" i="9"/>
  <c r="V132" i="9"/>
  <c r="S136" i="9"/>
  <c r="S15" i="9"/>
  <c r="S137" i="9"/>
  <c r="S138" i="9"/>
  <c r="S148" i="9"/>
  <c r="S142" i="9"/>
  <c r="S16" i="9"/>
  <c r="S143" i="9"/>
  <c r="S144" i="9"/>
  <c r="S149" i="9"/>
  <c r="S150" i="9"/>
  <c r="M130" i="9"/>
  <c r="M132" i="9"/>
  <c r="N130" i="9"/>
  <c r="N132" i="9"/>
  <c r="O130" i="9"/>
  <c r="O132" i="9"/>
  <c r="P132" i="9"/>
  <c r="M136" i="9"/>
  <c r="M15" i="9"/>
  <c r="M137" i="9"/>
  <c r="M138" i="9"/>
  <c r="M148" i="9"/>
  <c r="M142" i="9"/>
  <c r="M16" i="9"/>
  <c r="M143" i="9"/>
  <c r="M144" i="9"/>
  <c r="M149" i="9"/>
  <c r="M150" i="9"/>
  <c r="H130" i="9"/>
  <c r="H132" i="9"/>
  <c r="I130" i="9"/>
  <c r="I132" i="9"/>
  <c r="J130" i="9"/>
  <c r="J132" i="9"/>
  <c r="K132" i="9"/>
  <c r="H136" i="9"/>
  <c r="H15" i="9"/>
  <c r="H137" i="9"/>
  <c r="H138" i="9"/>
  <c r="H148" i="9"/>
  <c r="H142" i="9"/>
  <c r="H16" i="9"/>
  <c r="H143" i="9"/>
  <c r="H144" i="9"/>
  <c r="H149" i="9"/>
  <c r="H150" i="9"/>
  <c r="B130" i="9"/>
  <c r="B132" i="9"/>
  <c r="C130" i="9"/>
  <c r="C132" i="9"/>
  <c r="D130" i="9"/>
  <c r="D132" i="9"/>
  <c r="B137" i="9"/>
  <c r="B143" i="9"/>
  <c r="Y98" i="9"/>
  <c r="Y100" i="9"/>
  <c r="Z98" i="9"/>
  <c r="Z100" i="9"/>
  <c r="AA98" i="9"/>
  <c r="AA100" i="9"/>
  <c r="AB100" i="9"/>
  <c r="Y104" i="9"/>
  <c r="Y105" i="9"/>
  <c r="Y106" i="9"/>
  <c r="Y116" i="9"/>
  <c r="Y110" i="9"/>
  <c r="Y111" i="9"/>
  <c r="Y112" i="9"/>
  <c r="Y117" i="9"/>
  <c r="Y118" i="9"/>
  <c r="S98" i="9"/>
  <c r="S100" i="9"/>
  <c r="T98" i="9"/>
  <c r="T100" i="9"/>
  <c r="U98" i="9"/>
  <c r="U100" i="9"/>
  <c r="V100" i="9"/>
  <c r="S104" i="9"/>
  <c r="S105" i="9"/>
  <c r="S106" i="9"/>
  <c r="S116" i="9"/>
  <c r="S110" i="9"/>
  <c r="S111" i="9"/>
  <c r="S112" i="9"/>
  <c r="S117" i="9"/>
  <c r="S118" i="9"/>
  <c r="M98" i="9"/>
  <c r="M100" i="9"/>
  <c r="N98" i="9"/>
  <c r="N100" i="9"/>
  <c r="O98" i="9"/>
  <c r="O100" i="9"/>
  <c r="P100" i="9"/>
  <c r="M104" i="9"/>
  <c r="M105" i="9"/>
  <c r="M106" i="9"/>
  <c r="M116" i="9"/>
  <c r="M110" i="9"/>
  <c r="M111" i="9"/>
  <c r="M112" i="9"/>
  <c r="M117" i="9"/>
  <c r="M118" i="9"/>
  <c r="H98" i="9"/>
  <c r="H100" i="9"/>
  <c r="I98" i="9"/>
  <c r="I100" i="9"/>
  <c r="J98" i="9"/>
  <c r="J100" i="9"/>
  <c r="K100" i="9"/>
  <c r="H104" i="9"/>
  <c r="H105" i="9"/>
  <c r="H106" i="9"/>
  <c r="H116" i="9"/>
  <c r="H110" i="9"/>
  <c r="H111" i="9"/>
  <c r="H112" i="9"/>
  <c r="H117" i="9"/>
  <c r="H118" i="9"/>
  <c r="B98" i="9"/>
  <c r="B100" i="9"/>
  <c r="C98" i="9"/>
  <c r="C100" i="9"/>
  <c r="D98" i="9"/>
  <c r="D100" i="9"/>
  <c r="E100" i="9"/>
  <c r="B104" i="9"/>
  <c r="B105" i="9"/>
  <c r="B106" i="9"/>
  <c r="B116" i="9"/>
  <c r="B110" i="9"/>
  <c r="B111" i="9"/>
  <c r="B112" i="9"/>
  <c r="B117" i="9"/>
  <c r="B118" i="9"/>
  <c r="AB94" i="9"/>
  <c r="AA94" i="9"/>
  <c r="Z94" i="9"/>
  <c r="Y94" i="9"/>
  <c r="V94" i="9"/>
  <c r="H94" i="9"/>
  <c r="S94" i="9"/>
  <c r="P94" i="9"/>
  <c r="O94" i="9"/>
  <c r="N94" i="9"/>
  <c r="M94" i="9"/>
  <c r="Y66" i="9"/>
  <c r="Y68" i="9"/>
  <c r="Z66" i="9"/>
  <c r="Z68" i="9"/>
  <c r="AA68" i="9"/>
  <c r="Y72" i="9"/>
  <c r="Y13" i="9"/>
  <c r="Y73" i="9"/>
  <c r="Y74" i="9"/>
  <c r="Y84" i="9"/>
  <c r="Y78" i="9"/>
  <c r="Y14" i="9"/>
  <c r="Y79" i="9"/>
  <c r="Y80" i="9"/>
  <c r="Y85" i="9"/>
  <c r="Y86" i="9"/>
  <c r="S66" i="9"/>
  <c r="S68" i="9"/>
  <c r="T66" i="9"/>
  <c r="T68" i="9"/>
  <c r="U68" i="9"/>
  <c r="S72" i="9"/>
  <c r="S13" i="9"/>
  <c r="S73" i="9"/>
  <c r="S74" i="9"/>
  <c r="S84" i="9"/>
  <c r="S78" i="9"/>
  <c r="S14" i="9"/>
  <c r="S79" i="9"/>
  <c r="S80" i="9"/>
  <c r="S85" i="9"/>
  <c r="S86" i="9"/>
  <c r="M66" i="9"/>
  <c r="M68" i="9"/>
  <c r="N66" i="9"/>
  <c r="N68" i="9"/>
  <c r="O68" i="9"/>
  <c r="M72" i="9"/>
  <c r="M13" i="9"/>
  <c r="M73" i="9"/>
  <c r="M74" i="9"/>
  <c r="M84" i="9"/>
  <c r="M78" i="9"/>
  <c r="M14" i="9"/>
  <c r="M79" i="9"/>
  <c r="M80" i="9"/>
  <c r="M85" i="9"/>
  <c r="M86" i="9"/>
  <c r="H66" i="9"/>
  <c r="H68" i="9"/>
  <c r="I66" i="9"/>
  <c r="I68" i="9"/>
  <c r="J68" i="9"/>
  <c r="H72" i="9"/>
  <c r="H13" i="9"/>
  <c r="H73" i="9"/>
  <c r="H74" i="9"/>
  <c r="H84" i="9"/>
  <c r="H78" i="9"/>
  <c r="H14" i="9"/>
  <c r="H79" i="9"/>
  <c r="H80" i="9"/>
  <c r="H85" i="9"/>
  <c r="H86" i="9"/>
  <c r="B66" i="9"/>
  <c r="B68" i="9"/>
  <c r="C66" i="9"/>
  <c r="C68" i="9"/>
  <c r="D68" i="9"/>
  <c r="B72" i="9"/>
  <c r="B73" i="9"/>
  <c r="B74" i="9"/>
  <c r="B84" i="9"/>
  <c r="B78" i="9"/>
  <c r="B79" i="9"/>
  <c r="B80" i="9"/>
  <c r="B85" i="9"/>
  <c r="B86" i="9"/>
  <c r="Y32" i="9"/>
  <c r="Z32" i="9"/>
  <c r="AA32" i="9"/>
  <c r="Y36" i="9"/>
  <c r="Y11" i="9"/>
  <c r="Y37" i="9"/>
  <c r="Y38" i="9"/>
  <c r="Y48" i="9"/>
  <c r="Y42" i="9"/>
  <c r="Y12" i="9"/>
  <c r="Y43" i="9"/>
  <c r="Y44" i="9"/>
  <c r="Y49" i="9"/>
  <c r="Y50" i="9"/>
  <c r="S32" i="9"/>
  <c r="T32" i="9"/>
  <c r="U32" i="9"/>
  <c r="S36" i="9"/>
  <c r="S11" i="9"/>
  <c r="S37" i="9"/>
  <c r="S38" i="9"/>
  <c r="S48" i="9"/>
  <c r="S42" i="9"/>
  <c r="S12" i="9"/>
  <c r="S43" i="9"/>
  <c r="S44" i="9"/>
  <c r="S49" i="9"/>
  <c r="S50" i="9"/>
  <c r="M32" i="9"/>
  <c r="N32" i="9"/>
  <c r="O32" i="9"/>
  <c r="M36" i="9"/>
  <c r="M11" i="9"/>
  <c r="M37" i="9"/>
  <c r="M38" i="9"/>
  <c r="M48" i="9"/>
  <c r="M42" i="9"/>
  <c r="M12" i="9"/>
  <c r="M43" i="9"/>
  <c r="M44" i="9"/>
  <c r="M49" i="9"/>
  <c r="M50" i="9"/>
  <c r="H32" i="9"/>
  <c r="I32" i="9"/>
  <c r="J32" i="9"/>
  <c r="H36" i="9"/>
  <c r="H11" i="9"/>
  <c r="H37" i="9"/>
  <c r="H38" i="9"/>
  <c r="H48" i="9"/>
  <c r="H42" i="9"/>
  <c r="H12" i="9"/>
  <c r="H43" i="9"/>
  <c r="H44" i="9"/>
  <c r="H49" i="9"/>
  <c r="H50" i="9"/>
  <c r="B32" i="9"/>
  <c r="C32" i="9"/>
  <c r="D32" i="9"/>
  <c r="B36" i="9"/>
  <c r="B37" i="9"/>
  <c r="B38" i="9"/>
  <c r="B48" i="9"/>
  <c r="B42" i="9"/>
  <c r="B43" i="9"/>
  <c r="B44" i="9"/>
  <c r="B49" i="9"/>
  <c r="B50" i="9"/>
  <c r="AA29" i="9"/>
  <c r="U29" i="9"/>
  <c r="O29" i="9"/>
  <c r="J29" i="9"/>
  <c r="D29" i="9"/>
  <c r="AA28" i="9"/>
  <c r="U28" i="9"/>
  <c r="O28" i="9"/>
  <c r="J28" i="9"/>
  <c r="D28" i="9"/>
  <c r="AA27" i="9"/>
  <c r="U27" i="9"/>
  <c r="O27" i="9"/>
  <c r="J27" i="9"/>
  <c r="D27" i="9"/>
  <c r="AA26" i="9"/>
  <c r="U26" i="9"/>
  <c r="O26" i="9"/>
  <c r="J26" i="9"/>
  <c r="D26" i="9"/>
  <c r="X7" i="9"/>
  <c r="X21" i="9"/>
  <c r="R7" i="9"/>
  <c r="R21" i="9"/>
  <c r="L7" i="9"/>
  <c r="L21" i="9"/>
  <c r="G7" i="9"/>
  <c r="G21" i="9"/>
  <c r="A7" i="9"/>
  <c r="A21" i="9"/>
  <c r="X16" i="9"/>
  <c r="R16" i="9"/>
  <c r="L16" i="9"/>
  <c r="G16" i="9"/>
  <c r="X15" i="9"/>
  <c r="R15" i="9"/>
  <c r="L15" i="9"/>
  <c r="G15" i="9"/>
  <c r="X14" i="9"/>
  <c r="R14" i="9"/>
  <c r="L14" i="9"/>
  <c r="G14" i="9"/>
  <c r="X13" i="9"/>
  <c r="R13" i="9"/>
  <c r="L13" i="9"/>
  <c r="G13" i="9"/>
  <c r="X12" i="9"/>
  <c r="R12" i="9"/>
  <c r="L12" i="9"/>
  <c r="G12" i="9"/>
  <c r="X11" i="9"/>
  <c r="R11" i="9"/>
  <c r="L11" i="9"/>
  <c r="G11" i="9"/>
  <c r="X9" i="9"/>
  <c r="R9" i="9"/>
  <c r="L9" i="9"/>
  <c r="G9" i="9"/>
  <c r="A9" i="9"/>
  <c r="A1" i="9"/>
  <c r="D27" i="8"/>
  <c r="C81" i="8"/>
  <c r="E81" i="8"/>
  <c r="D81" i="8"/>
  <c r="B81" i="8"/>
  <c r="D28" i="8"/>
  <c r="C82" i="8"/>
  <c r="E82" i="8"/>
  <c r="D82" i="8"/>
  <c r="B82" i="8"/>
  <c r="D92" i="8"/>
  <c r="D87" i="8"/>
  <c r="B29" i="8"/>
  <c r="B73" i="8"/>
  <c r="B58" i="8"/>
  <c r="B74" i="8"/>
  <c r="D13" i="8"/>
  <c r="D14" i="8"/>
  <c r="G14" i="8"/>
  <c r="D15" i="8"/>
  <c r="G15" i="8"/>
  <c r="D16" i="8"/>
  <c r="G16" i="8"/>
  <c r="D17" i="8"/>
  <c r="G17" i="8"/>
  <c r="D18" i="8"/>
  <c r="G18" i="8"/>
  <c r="D19" i="8"/>
  <c r="C20" i="8"/>
  <c r="D20" i="8"/>
  <c r="C21" i="8"/>
  <c r="D21" i="8"/>
  <c r="C22" i="8"/>
  <c r="D22" i="8"/>
  <c r="C23" i="8"/>
  <c r="D23" i="8"/>
  <c r="G23" i="8"/>
  <c r="C24" i="8"/>
  <c r="D24" i="8"/>
  <c r="G24" i="8"/>
  <c r="C25" i="8"/>
  <c r="D25" i="8"/>
  <c r="G25" i="8"/>
  <c r="C26" i="8"/>
  <c r="D26" i="8"/>
  <c r="G26" i="8"/>
  <c r="D36" i="8"/>
  <c r="F36" i="8"/>
  <c r="D37" i="8"/>
  <c r="D38" i="8"/>
  <c r="F38" i="8"/>
  <c r="D39" i="8"/>
  <c r="D40" i="8"/>
  <c r="F40" i="8"/>
  <c r="D41" i="8"/>
  <c r="D42" i="8"/>
  <c r="F42" i="8"/>
  <c r="C43" i="8"/>
  <c r="D43" i="8"/>
  <c r="C44" i="8"/>
  <c r="D44" i="8"/>
  <c r="F44" i="8"/>
  <c r="C45" i="8"/>
  <c r="D45" i="8"/>
  <c r="C46" i="8"/>
  <c r="D46" i="8"/>
  <c r="F46" i="8"/>
  <c r="C47" i="8"/>
  <c r="D47" i="8"/>
  <c r="C48" i="8"/>
  <c r="D48" i="8"/>
  <c r="F48" i="8"/>
  <c r="C49" i="8"/>
  <c r="D49" i="8"/>
  <c r="C50" i="8"/>
  <c r="D50" i="8"/>
  <c r="F50" i="8"/>
  <c r="C51" i="8"/>
  <c r="D51" i="8"/>
  <c r="C52" i="8"/>
  <c r="D52" i="8"/>
  <c r="F52" i="8"/>
  <c r="C53" i="8"/>
  <c r="D53" i="8"/>
  <c r="C54" i="8"/>
  <c r="D54" i="8"/>
  <c r="F54" i="8"/>
  <c r="C55" i="8"/>
  <c r="D55" i="8"/>
  <c r="C56" i="8"/>
  <c r="D56" i="8"/>
  <c r="F56" i="8"/>
  <c r="C57" i="8"/>
  <c r="D57" i="8"/>
  <c r="E36" i="8"/>
  <c r="E38" i="8"/>
  <c r="E40" i="8"/>
  <c r="E42" i="8"/>
  <c r="E44" i="8"/>
  <c r="E46" i="8"/>
  <c r="E48" i="8"/>
  <c r="E50" i="8"/>
  <c r="E52" i="8"/>
  <c r="E54" i="8"/>
  <c r="E56" i="8"/>
  <c r="F14" i="8"/>
  <c r="F16" i="8"/>
  <c r="F18" i="8"/>
  <c r="F24" i="8"/>
  <c r="F26" i="8"/>
  <c r="E14" i="8"/>
  <c r="E16" i="8"/>
  <c r="E24" i="8"/>
  <c r="E28" i="8"/>
  <c r="A1" i="8"/>
  <c r="D27" i="7"/>
  <c r="C86" i="7"/>
  <c r="E86" i="7"/>
  <c r="D86" i="7"/>
  <c r="B86" i="7"/>
  <c r="D92" i="7"/>
  <c r="D28" i="7"/>
  <c r="C87" i="7"/>
  <c r="E87" i="7"/>
  <c r="D87" i="7"/>
  <c r="B87" i="7"/>
  <c r="D97" i="7"/>
  <c r="B35" i="7"/>
  <c r="B78" i="7"/>
  <c r="B63" i="7"/>
  <c r="B79" i="7"/>
  <c r="D13" i="7"/>
  <c r="G13" i="7"/>
  <c r="D14" i="7"/>
  <c r="G14" i="7"/>
  <c r="D15" i="7"/>
  <c r="G15" i="7"/>
  <c r="D16" i="7"/>
  <c r="G16" i="7"/>
  <c r="D17" i="7"/>
  <c r="G17" i="7"/>
  <c r="D18" i="7"/>
  <c r="G18" i="7"/>
  <c r="D19" i="7"/>
  <c r="G19" i="7"/>
  <c r="C20" i="7"/>
  <c r="D20" i="7"/>
  <c r="G20" i="7"/>
  <c r="C21" i="7"/>
  <c r="D21" i="7"/>
  <c r="G21" i="7"/>
  <c r="C22" i="7"/>
  <c r="D22" i="7"/>
  <c r="G22" i="7"/>
  <c r="C23" i="7"/>
  <c r="D23" i="7"/>
  <c r="G23" i="7"/>
  <c r="C24" i="7"/>
  <c r="D24" i="7"/>
  <c r="G24" i="7"/>
  <c r="C25" i="7"/>
  <c r="D25" i="7"/>
  <c r="G25" i="7"/>
  <c r="C26" i="7"/>
  <c r="D26" i="7"/>
  <c r="G26" i="7"/>
  <c r="G27" i="7"/>
  <c r="D41" i="7"/>
  <c r="F41" i="7"/>
  <c r="D42" i="7"/>
  <c r="F42" i="7"/>
  <c r="C48" i="7"/>
  <c r="D48" i="7"/>
  <c r="F48" i="7"/>
  <c r="C49" i="7"/>
  <c r="D49" i="7"/>
  <c r="F49" i="7"/>
  <c r="C50" i="7"/>
  <c r="D50" i="7"/>
  <c r="F50" i="7"/>
  <c r="C51" i="7"/>
  <c r="D51" i="7"/>
  <c r="F51" i="7"/>
  <c r="C52" i="7"/>
  <c r="D52" i="7"/>
  <c r="F52" i="7"/>
  <c r="C53" i="7"/>
  <c r="D53" i="7"/>
  <c r="F53" i="7"/>
  <c r="C54" i="7"/>
  <c r="D54" i="7"/>
  <c r="F54" i="7"/>
  <c r="C55" i="7"/>
  <c r="D55" i="7"/>
  <c r="F55" i="7"/>
  <c r="C56" i="7"/>
  <c r="D56" i="7"/>
  <c r="F56" i="7"/>
  <c r="C57" i="7"/>
  <c r="D57" i="7"/>
  <c r="F57" i="7"/>
  <c r="C58" i="7"/>
  <c r="D58" i="7"/>
  <c r="F58" i="7"/>
  <c r="C59" i="7"/>
  <c r="D59" i="7"/>
  <c r="F59" i="7"/>
  <c r="C60" i="7"/>
  <c r="D60" i="7"/>
  <c r="F60" i="7"/>
  <c r="C61" i="7"/>
  <c r="D61" i="7"/>
  <c r="F61" i="7"/>
  <c r="C62" i="7"/>
  <c r="D62" i="7"/>
  <c r="F62" i="7"/>
  <c r="F63" i="7"/>
  <c r="B73" i="7"/>
  <c r="D43" i="7"/>
  <c r="F43" i="7"/>
  <c r="D44" i="7"/>
  <c r="F44" i="7"/>
  <c r="D45" i="7"/>
  <c r="F45" i="7"/>
  <c r="D46" i="7"/>
  <c r="F46" i="7"/>
  <c r="D47" i="7"/>
  <c r="F47" i="7"/>
  <c r="D63" i="7"/>
  <c r="B67" i="7"/>
  <c r="E41" i="7"/>
  <c r="E42" i="7"/>
  <c r="E43" i="7"/>
  <c r="E44" i="7"/>
  <c r="E45" i="7"/>
  <c r="E46" i="7"/>
  <c r="E47" i="7"/>
  <c r="E48" i="7"/>
  <c r="E49" i="7"/>
  <c r="E50" i="7"/>
  <c r="E51" i="7"/>
  <c r="E52" i="7"/>
  <c r="E53" i="7"/>
  <c r="E54" i="7"/>
  <c r="E55" i="7"/>
  <c r="E56" i="7"/>
  <c r="E57" i="7"/>
  <c r="E58" i="7"/>
  <c r="E59" i="7"/>
  <c r="E60" i="7"/>
  <c r="E61" i="7"/>
  <c r="E62" i="7"/>
  <c r="E63" i="7"/>
  <c r="F13" i="7"/>
  <c r="F14" i="7"/>
  <c r="F15" i="7"/>
  <c r="F16" i="7"/>
  <c r="F17" i="7"/>
  <c r="F18" i="7"/>
  <c r="F19" i="7"/>
  <c r="F20" i="7"/>
  <c r="F21" i="7"/>
  <c r="F22" i="7"/>
  <c r="F23" i="7"/>
  <c r="F24" i="7"/>
  <c r="F25" i="7"/>
  <c r="F26" i="7"/>
  <c r="E13" i="7"/>
  <c r="E14" i="7"/>
  <c r="E15" i="7"/>
  <c r="E16" i="7"/>
  <c r="E17" i="7"/>
  <c r="E18" i="7"/>
  <c r="E19" i="7"/>
  <c r="E20" i="7"/>
  <c r="E21" i="7"/>
  <c r="E22" i="7"/>
  <c r="E23" i="7"/>
  <c r="E24" i="7"/>
  <c r="E25" i="7"/>
  <c r="E26" i="7"/>
  <c r="A1" i="7"/>
  <c r="D27" i="6"/>
  <c r="C86" i="6"/>
  <c r="E86" i="6"/>
  <c r="D86" i="6"/>
  <c r="B86" i="6"/>
  <c r="D92" i="6"/>
  <c r="D28" i="6"/>
  <c r="C87" i="6"/>
  <c r="E87" i="6"/>
  <c r="D87" i="6"/>
  <c r="B87" i="6"/>
  <c r="D97" i="6"/>
  <c r="B35" i="6"/>
  <c r="B78" i="6"/>
  <c r="B63" i="6"/>
  <c r="B79" i="6"/>
  <c r="D13" i="6"/>
  <c r="G13" i="6"/>
  <c r="D14" i="6"/>
  <c r="G14" i="6"/>
  <c r="D15" i="6"/>
  <c r="G15" i="6"/>
  <c r="D16" i="6"/>
  <c r="G16" i="6"/>
  <c r="D17" i="6"/>
  <c r="G17" i="6"/>
  <c r="D18" i="6"/>
  <c r="G18" i="6"/>
  <c r="D19" i="6"/>
  <c r="G19" i="6"/>
  <c r="C20" i="6"/>
  <c r="D20" i="6"/>
  <c r="G20" i="6"/>
  <c r="C21" i="6"/>
  <c r="D21" i="6"/>
  <c r="G21" i="6"/>
  <c r="C22" i="6"/>
  <c r="D22" i="6"/>
  <c r="G22" i="6"/>
  <c r="C23" i="6"/>
  <c r="D23" i="6"/>
  <c r="G23" i="6"/>
  <c r="C24" i="6"/>
  <c r="D24" i="6"/>
  <c r="G24" i="6"/>
  <c r="C25" i="6"/>
  <c r="D25" i="6"/>
  <c r="G25" i="6"/>
  <c r="C26" i="6"/>
  <c r="D26" i="6"/>
  <c r="G26" i="6"/>
  <c r="D41" i="6"/>
  <c r="F41" i="6"/>
  <c r="D42" i="6"/>
  <c r="F42" i="6"/>
  <c r="D43" i="6"/>
  <c r="F43" i="6"/>
  <c r="D44" i="6"/>
  <c r="F44" i="6"/>
  <c r="D45" i="6"/>
  <c r="F45" i="6"/>
  <c r="D46" i="6"/>
  <c r="F46" i="6"/>
  <c r="D47" i="6"/>
  <c r="E47" i="6"/>
  <c r="C48" i="6"/>
  <c r="D48" i="6"/>
  <c r="F48" i="6"/>
  <c r="C49" i="6"/>
  <c r="D49" i="6"/>
  <c r="F49" i="6"/>
  <c r="C50" i="6"/>
  <c r="D50" i="6"/>
  <c r="F50" i="6"/>
  <c r="C51" i="6"/>
  <c r="D51" i="6"/>
  <c r="F51" i="6"/>
  <c r="C52" i="6"/>
  <c r="D52" i="6"/>
  <c r="F52" i="6"/>
  <c r="C53" i="6"/>
  <c r="D53" i="6"/>
  <c r="F53" i="6"/>
  <c r="C54" i="6"/>
  <c r="D54" i="6"/>
  <c r="F54" i="6"/>
  <c r="C55" i="6"/>
  <c r="D55" i="6"/>
  <c r="F55" i="6"/>
  <c r="C56" i="6"/>
  <c r="D56" i="6"/>
  <c r="F56" i="6"/>
  <c r="C57" i="6"/>
  <c r="D57" i="6"/>
  <c r="F57" i="6"/>
  <c r="C58" i="6"/>
  <c r="D58" i="6"/>
  <c r="F58" i="6"/>
  <c r="C59" i="6"/>
  <c r="D59" i="6"/>
  <c r="F59" i="6"/>
  <c r="C60" i="6"/>
  <c r="D60" i="6"/>
  <c r="F60" i="6"/>
  <c r="C61" i="6"/>
  <c r="D61" i="6"/>
  <c r="F61" i="6"/>
  <c r="C62" i="6"/>
  <c r="D62" i="6"/>
  <c r="F62" i="6"/>
  <c r="D35" i="6"/>
  <c r="B66" i="6"/>
  <c r="E43" i="6"/>
  <c r="E45" i="6"/>
  <c r="E48" i="6"/>
  <c r="E49" i="6"/>
  <c r="E50" i="6"/>
  <c r="E51" i="6"/>
  <c r="E52" i="6"/>
  <c r="E53" i="6"/>
  <c r="E54" i="6"/>
  <c r="E55" i="6"/>
  <c r="E56" i="6"/>
  <c r="E57" i="6"/>
  <c r="E58" i="6"/>
  <c r="E59" i="6"/>
  <c r="E60" i="6"/>
  <c r="E61" i="6"/>
  <c r="E62" i="6"/>
  <c r="F13" i="6"/>
  <c r="F14" i="6"/>
  <c r="F15" i="6"/>
  <c r="F16" i="6"/>
  <c r="F17" i="6"/>
  <c r="F18" i="6"/>
  <c r="F19" i="6"/>
  <c r="F20" i="6"/>
  <c r="F21" i="6"/>
  <c r="F22" i="6"/>
  <c r="F23" i="6"/>
  <c r="F24" i="6"/>
  <c r="F25" i="6"/>
  <c r="F26" i="6"/>
  <c r="F35" i="6"/>
  <c r="E13" i="6"/>
  <c r="E14" i="6"/>
  <c r="E15" i="6"/>
  <c r="E16" i="6"/>
  <c r="E17" i="6"/>
  <c r="E18" i="6"/>
  <c r="E19" i="6"/>
  <c r="E20" i="6"/>
  <c r="E21" i="6"/>
  <c r="E22" i="6"/>
  <c r="E23" i="6"/>
  <c r="E24" i="6"/>
  <c r="E25" i="6"/>
  <c r="E26" i="6"/>
  <c r="E27" i="6"/>
  <c r="E28" i="6"/>
  <c r="A1" i="6"/>
  <c r="D27" i="5"/>
  <c r="D86" i="5"/>
  <c r="B86" i="5"/>
  <c r="D28" i="5"/>
  <c r="D87" i="5"/>
  <c r="B87" i="5"/>
  <c r="D97" i="5"/>
  <c r="D92" i="5"/>
  <c r="B35" i="5"/>
  <c r="B78" i="5"/>
  <c r="B63" i="5"/>
  <c r="B79" i="5"/>
  <c r="D13" i="5"/>
  <c r="D14" i="5"/>
  <c r="D15" i="5"/>
  <c r="D16" i="5"/>
  <c r="D17" i="5"/>
  <c r="D18" i="5"/>
  <c r="D19" i="5"/>
  <c r="D20" i="5"/>
  <c r="D21" i="5"/>
  <c r="G21" i="5"/>
  <c r="D22" i="5"/>
  <c r="D23" i="5"/>
  <c r="D24" i="5"/>
  <c r="D25" i="5"/>
  <c r="D26" i="5"/>
  <c r="D41" i="5"/>
  <c r="D42" i="5"/>
  <c r="D43" i="5"/>
  <c r="F43" i="5"/>
  <c r="D44" i="5"/>
  <c r="D45" i="5"/>
  <c r="D46" i="5"/>
  <c r="D47" i="5"/>
  <c r="F47" i="5"/>
  <c r="D48" i="5"/>
  <c r="D49" i="5"/>
  <c r="D50" i="5"/>
  <c r="D51" i="5"/>
  <c r="F51" i="5"/>
  <c r="D52" i="5"/>
  <c r="D53" i="5"/>
  <c r="D54" i="5"/>
  <c r="D55" i="5"/>
  <c r="D56" i="5"/>
  <c r="D57" i="5"/>
  <c r="D58" i="5"/>
  <c r="D59" i="5"/>
  <c r="F59" i="5"/>
  <c r="D60" i="5"/>
  <c r="D61" i="5"/>
  <c r="D62" i="5"/>
  <c r="E43" i="5"/>
  <c r="E51" i="5"/>
  <c r="E59" i="5"/>
  <c r="F21" i="5"/>
  <c r="E21" i="5"/>
  <c r="A1" i="5"/>
  <c r="D27" i="4"/>
  <c r="C86" i="4"/>
  <c r="D86" i="4"/>
  <c r="B86" i="4"/>
  <c r="D28" i="4"/>
  <c r="C87" i="4"/>
  <c r="E87" i="4"/>
  <c r="D87" i="4"/>
  <c r="B87" i="4"/>
  <c r="D97" i="4"/>
  <c r="D92" i="4"/>
  <c r="B35" i="4"/>
  <c r="B78" i="4"/>
  <c r="B63" i="4"/>
  <c r="B79" i="4"/>
  <c r="D13" i="4"/>
  <c r="G13" i="4"/>
  <c r="D14" i="4"/>
  <c r="G14" i="4"/>
  <c r="D15" i="4"/>
  <c r="G15" i="4"/>
  <c r="D16" i="4"/>
  <c r="G16" i="4"/>
  <c r="D18" i="4"/>
  <c r="G18" i="4"/>
  <c r="D19" i="4"/>
  <c r="G19" i="4"/>
  <c r="D20" i="4"/>
  <c r="G20" i="4"/>
  <c r="D21" i="4"/>
  <c r="G21" i="4"/>
  <c r="D22" i="4"/>
  <c r="G22" i="4"/>
  <c r="D23" i="4"/>
  <c r="G23" i="4"/>
  <c r="D24" i="4"/>
  <c r="G24" i="4"/>
  <c r="D25" i="4"/>
  <c r="G25" i="4"/>
  <c r="D26" i="4"/>
  <c r="G26" i="4"/>
  <c r="G27" i="4"/>
  <c r="D41" i="4"/>
  <c r="F41" i="4"/>
  <c r="D42" i="4"/>
  <c r="F42" i="4"/>
  <c r="D43" i="4"/>
  <c r="F43" i="4"/>
  <c r="D44" i="4"/>
  <c r="F44" i="4"/>
  <c r="D45" i="4"/>
  <c r="F45" i="4"/>
  <c r="D46" i="4"/>
  <c r="F46" i="4"/>
  <c r="D47" i="4"/>
  <c r="F47" i="4"/>
  <c r="D48" i="4"/>
  <c r="F48" i="4"/>
  <c r="D49" i="4"/>
  <c r="F49" i="4"/>
  <c r="D50" i="4"/>
  <c r="F50" i="4"/>
  <c r="D51" i="4"/>
  <c r="F51" i="4"/>
  <c r="D52" i="4"/>
  <c r="F52" i="4"/>
  <c r="D53" i="4"/>
  <c r="F53" i="4"/>
  <c r="D54" i="4"/>
  <c r="F54" i="4"/>
  <c r="D55" i="4"/>
  <c r="F55" i="4"/>
  <c r="D56" i="4"/>
  <c r="F56" i="4"/>
  <c r="D57" i="4"/>
  <c r="F57" i="4"/>
  <c r="D58" i="4"/>
  <c r="F58" i="4"/>
  <c r="D59" i="4"/>
  <c r="F59" i="4"/>
  <c r="D60" i="4"/>
  <c r="F60" i="4"/>
  <c r="D61" i="4"/>
  <c r="F61" i="4"/>
  <c r="D62" i="4"/>
  <c r="F62" i="4"/>
  <c r="E41" i="4"/>
  <c r="E45" i="4"/>
  <c r="E51" i="4"/>
  <c r="E53" i="4"/>
  <c r="E55" i="4"/>
  <c r="E57" i="4"/>
  <c r="E59" i="4"/>
  <c r="E61" i="4"/>
  <c r="F14" i="4"/>
  <c r="F16" i="4"/>
  <c r="F18" i="4"/>
  <c r="F20" i="4"/>
  <c r="F22" i="4"/>
  <c r="F24" i="4"/>
  <c r="F26" i="4"/>
  <c r="E14" i="4"/>
  <c r="E16" i="4"/>
  <c r="E18" i="4"/>
  <c r="E20" i="4"/>
  <c r="E22" i="4"/>
  <c r="E25" i="4"/>
  <c r="E28" i="4"/>
  <c r="A1" i="4"/>
  <c r="D11" i="3"/>
  <c r="D12" i="3"/>
  <c r="D13" i="3"/>
  <c r="D14" i="3"/>
  <c r="D15" i="3"/>
  <c r="D16" i="3"/>
  <c r="D17" i="3"/>
  <c r="D18" i="3"/>
  <c r="D19" i="3"/>
  <c r="D20" i="3"/>
  <c r="D21" i="3"/>
  <c r="D22" i="3"/>
  <c r="D23" i="3"/>
  <c r="D24" i="3"/>
  <c r="D25" i="3"/>
  <c r="B26" i="3"/>
  <c r="A1" i="3"/>
  <c r="P35" i="14"/>
  <c r="T116" i="10"/>
  <c r="P116" i="10"/>
  <c r="N116" i="10"/>
  <c r="L116" i="10"/>
  <c r="R116" i="10"/>
  <c r="T92" i="10"/>
  <c r="P92" i="10"/>
  <c r="L92" i="10"/>
  <c r="N92" i="10"/>
  <c r="R92" i="10"/>
  <c r="T64" i="10"/>
  <c r="R64" i="10"/>
  <c r="P64" i="10"/>
  <c r="P159" i="10"/>
  <c r="P161" i="10"/>
  <c r="P164" i="10"/>
  <c r="N64" i="10"/>
  <c r="L64" i="10"/>
  <c r="E75" i="13"/>
  <c r="E130" i="9"/>
  <c r="B156" i="9"/>
  <c r="E132" i="9"/>
  <c r="B136" i="9"/>
  <c r="B138" i="9"/>
  <c r="B148" i="9"/>
  <c r="B75" i="8"/>
  <c r="G28" i="8"/>
  <c r="D35" i="5"/>
  <c r="G28" i="6"/>
  <c r="B96" i="6"/>
  <c r="D96" i="6"/>
  <c r="B91" i="6"/>
  <c r="D91" i="6"/>
  <c r="E35" i="6"/>
  <c r="G27" i="6"/>
  <c r="G35" i="6"/>
  <c r="B72" i="6"/>
  <c r="B80" i="7"/>
  <c r="E28" i="7"/>
  <c r="G28" i="7"/>
  <c r="E27" i="7"/>
  <c r="E35" i="7"/>
  <c r="G35" i="7"/>
  <c r="B72" i="7"/>
  <c r="B74" i="7"/>
  <c r="B96" i="7"/>
  <c r="D96" i="7"/>
  <c r="B91" i="7"/>
  <c r="D91" i="7"/>
  <c r="D35" i="7"/>
  <c r="B66" i="7"/>
  <c r="B68" i="7"/>
  <c r="F35" i="7"/>
  <c r="E46" i="6"/>
  <c r="E44" i="6"/>
  <c r="E42" i="6"/>
  <c r="F47" i="6"/>
  <c r="F63" i="6"/>
  <c r="B73" i="6"/>
  <c r="E41" i="6"/>
  <c r="E63" i="6"/>
  <c r="D63" i="6"/>
  <c r="B67" i="6"/>
  <c r="B68" i="6"/>
  <c r="B80" i="6"/>
  <c r="G25" i="5"/>
  <c r="E25" i="5"/>
  <c r="F25" i="5"/>
  <c r="F55" i="5"/>
  <c r="E55" i="5"/>
  <c r="G17" i="5"/>
  <c r="E17" i="5"/>
  <c r="F17" i="5"/>
  <c r="E47" i="5"/>
  <c r="E49" i="4"/>
  <c r="E47" i="4"/>
  <c r="E43" i="4"/>
  <c r="B80" i="4"/>
  <c r="E27" i="4"/>
  <c r="D26" i="3"/>
  <c r="D29" i="3"/>
  <c r="P154" i="14"/>
  <c r="P152" i="14"/>
  <c r="P150" i="14"/>
  <c r="P148" i="14"/>
  <c r="P146" i="14"/>
  <c r="P144" i="14"/>
  <c r="P140" i="14"/>
  <c r="P136" i="14"/>
  <c r="P134" i="14"/>
  <c r="P132" i="14"/>
  <c r="P130" i="14"/>
  <c r="P128" i="14"/>
  <c r="P126" i="14"/>
  <c r="P124" i="14"/>
  <c r="P122" i="14"/>
  <c r="P120" i="14"/>
  <c r="P113" i="14"/>
  <c r="P111" i="14"/>
  <c r="P109" i="14"/>
  <c r="P107" i="14"/>
  <c r="P105" i="14"/>
  <c r="P103" i="14"/>
  <c r="P101" i="14"/>
  <c r="P98" i="14"/>
  <c r="P96" i="14"/>
  <c r="P89" i="14"/>
  <c r="P87" i="14"/>
  <c r="P85" i="14"/>
  <c r="P83" i="14"/>
  <c r="P81" i="14"/>
  <c r="P79" i="14"/>
  <c r="P77" i="14"/>
  <c r="P75" i="14"/>
  <c r="P73" i="14"/>
  <c r="P71" i="14"/>
  <c r="P69" i="14"/>
  <c r="P62" i="14"/>
  <c r="P59" i="14"/>
  <c r="P57" i="14"/>
  <c r="P55" i="14"/>
  <c r="P53" i="14"/>
  <c r="P51" i="14"/>
  <c r="P49" i="14"/>
  <c r="P47" i="14"/>
  <c r="P45" i="14"/>
  <c r="P43" i="14"/>
  <c r="P41" i="14"/>
  <c r="P42" i="14"/>
  <c r="P46" i="14"/>
  <c r="P50" i="14"/>
  <c r="P54" i="14"/>
  <c r="P58" i="14"/>
  <c r="P61" i="14"/>
  <c r="P70" i="14"/>
  <c r="P74" i="14"/>
  <c r="P78" i="14"/>
  <c r="P82" i="14"/>
  <c r="P86" i="14"/>
  <c r="P90" i="14"/>
  <c r="P99" i="14"/>
  <c r="P104" i="14"/>
  <c r="P108" i="14"/>
  <c r="P112" i="14"/>
  <c r="P121" i="14"/>
  <c r="P125" i="14"/>
  <c r="P129" i="14"/>
  <c r="P133" i="14"/>
  <c r="P135" i="14"/>
  <c r="P40" i="14"/>
  <c r="P44" i="14"/>
  <c r="P48" i="14"/>
  <c r="P52" i="14"/>
  <c r="P56" i="14"/>
  <c r="P60" i="14"/>
  <c r="P72" i="14"/>
  <c r="P76" i="14"/>
  <c r="P80" i="14"/>
  <c r="P84" i="14"/>
  <c r="P88" i="14"/>
  <c r="P97" i="14"/>
  <c r="P100" i="14"/>
  <c r="P95" i="14"/>
  <c r="P102" i="14"/>
  <c r="P106" i="14"/>
  <c r="P110" i="14"/>
  <c r="P114" i="14"/>
  <c r="P119" i="14"/>
  <c r="P123" i="14"/>
  <c r="P127" i="14"/>
  <c r="P131" i="14"/>
  <c r="P143" i="14"/>
  <c r="P145" i="14"/>
  <c r="P147" i="14"/>
  <c r="P149" i="14"/>
  <c r="P151" i="14"/>
  <c r="P153" i="14"/>
  <c r="P155" i="14"/>
  <c r="R154" i="14"/>
  <c r="R152" i="14"/>
  <c r="R150" i="14"/>
  <c r="R148" i="14"/>
  <c r="R146" i="14"/>
  <c r="R144" i="14"/>
  <c r="R140" i="14"/>
  <c r="R136" i="14"/>
  <c r="R132" i="14"/>
  <c r="R130" i="14"/>
  <c r="R128" i="14"/>
  <c r="R126" i="14"/>
  <c r="R124" i="14"/>
  <c r="R122" i="14"/>
  <c r="R120" i="14"/>
  <c r="R113" i="14"/>
  <c r="R111" i="14"/>
  <c r="R109" i="14"/>
  <c r="R107" i="14"/>
  <c r="R105" i="14"/>
  <c r="R103" i="14"/>
  <c r="R101" i="14"/>
  <c r="R98" i="14"/>
  <c r="R96" i="14"/>
  <c r="R89" i="14"/>
  <c r="R87" i="14"/>
  <c r="R85" i="14"/>
  <c r="R83" i="14"/>
  <c r="R81" i="14"/>
  <c r="R79" i="14"/>
  <c r="R77" i="14"/>
  <c r="R75" i="14"/>
  <c r="R73" i="14"/>
  <c r="R71" i="14"/>
  <c r="R69" i="14"/>
  <c r="R62" i="14"/>
  <c r="R59" i="14"/>
  <c r="R57" i="14"/>
  <c r="R55" i="14"/>
  <c r="R53" i="14"/>
  <c r="R51" i="14"/>
  <c r="R49" i="14"/>
  <c r="R47" i="14"/>
  <c r="R45" i="14"/>
  <c r="R43" i="14"/>
  <c r="R41" i="14"/>
  <c r="R40" i="14"/>
  <c r="R44" i="14"/>
  <c r="R48" i="14"/>
  <c r="R52" i="14"/>
  <c r="R56" i="14"/>
  <c r="R60" i="14"/>
  <c r="R61" i="14"/>
  <c r="R72" i="14"/>
  <c r="R76" i="14"/>
  <c r="R80" i="14"/>
  <c r="R84" i="14"/>
  <c r="R88" i="14"/>
  <c r="R97" i="14"/>
  <c r="R100" i="14"/>
  <c r="R95" i="14"/>
  <c r="R102" i="14"/>
  <c r="R106" i="14"/>
  <c r="R110" i="14"/>
  <c r="R114" i="14"/>
  <c r="R119" i="14"/>
  <c r="R123" i="14"/>
  <c r="R127" i="14"/>
  <c r="R131" i="14"/>
  <c r="R143" i="14"/>
  <c r="R145" i="14"/>
  <c r="R147" i="14"/>
  <c r="R149" i="14"/>
  <c r="R151" i="14"/>
  <c r="R153" i="14"/>
  <c r="R155" i="14"/>
  <c r="R42" i="14"/>
  <c r="R46" i="14"/>
  <c r="R50" i="14"/>
  <c r="R54" i="14"/>
  <c r="R58" i="14"/>
  <c r="R70" i="14"/>
  <c r="R74" i="14"/>
  <c r="R78" i="14"/>
  <c r="R82" i="14"/>
  <c r="R86" i="14"/>
  <c r="R90" i="14"/>
  <c r="R99" i="14"/>
  <c r="R104" i="14"/>
  <c r="R108" i="14"/>
  <c r="R112" i="14"/>
  <c r="R121" i="14"/>
  <c r="R125" i="14"/>
  <c r="R129" i="14"/>
  <c r="R133" i="14"/>
  <c r="R134" i="14"/>
  <c r="R135" i="14"/>
  <c r="T154" i="14"/>
  <c r="T152" i="14"/>
  <c r="T150" i="14"/>
  <c r="T148" i="14"/>
  <c r="T146" i="14"/>
  <c r="T144" i="14"/>
  <c r="T136" i="14"/>
  <c r="T134" i="14"/>
  <c r="T132" i="14"/>
  <c r="T130" i="14"/>
  <c r="T128" i="14"/>
  <c r="T126" i="14"/>
  <c r="T124" i="14"/>
  <c r="T122" i="14"/>
  <c r="T120" i="14"/>
  <c r="T113" i="14"/>
  <c r="T111" i="14"/>
  <c r="T109" i="14"/>
  <c r="T107" i="14"/>
  <c r="T105" i="14"/>
  <c r="T103" i="14"/>
  <c r="T101" i="14"/>
  <c r="T98" i="14"/>
  <c r="T96" i="14"/>
  <c r="T89" i="14"/>
  <c r="T87" i="14"/>
  <c r="T85" i="14"/>
  <c r="T83" i="14"/>
  <c r="T81" i="14"/>
  <c r="T79" i="14"/>
  <c r="T77" i="14"/>
  <c r="T75" i="14"/>
  <c r="T73" i="14"/>
  <c r="T71" i="14"/>
  <c r="T69" i="14"/>
  <c r="T62" i="14"/>
  <c r="T59" i="14"/>
  <c r="T57" i="14"/>
  <c r="T55" i="14"/>
  <c r="T53" i="14"/>
  <c r="T51" i="14"/>
  <c r="T49" i="14"/>
  <c r="T47" i="14"/>
  <c r="T45" i="14"/>
  <c r="T43" i="14"/>
  <c r="T41" i="14"/>
  <c r="T42" i="14"/>
  <c r="T46" i="14"/>
  <c r="T50" i="14"/>
  <c r="T54" i="14"/>
  <c r="T58" i="14"/>
  <c r="T61" i="14"/>
  <c r="T70" i="14"/>
  <c r="T74" i="14"/>
  <c r="T78" i="14"/>
  <c r="T82" i="14"/>
  <c r="T86" i="14"/>
  <c r="T90" i="14"/>
  <c r="T99" i="14"/>
  <c r="T104" i="14"/>
  <c r="T108" i="14"/>
  <c r="T112" i="14"/>
  <c r="T121" i="14"/>
  <c r="T125" i="14"/>
  <c r="T129" i="14"/>
  <c r="T133" i="14"/>
  <c r="T135" i="14"/>
  <c r="T40" i="14"/>
  <c r="T44" i="14"/>
  <c r="T48" i="14"/>
  <c r="T52" i="14"/>
  <c r="T56" i="14"/>
  <c r="T60" i="14"/>
  <c r="T72" i="14"/>
  <c r="T76" i="14"/>
  <c r="T80" i="14"/>
  <c r="T84" i="14"/>
  <c r="T88" i="14"/>
  <c r="T97" i="14"/>
  <c r="T100" i="14"/>
  <c r="T95" i="14"/>
  <c r="T102" i="14"/>
  <c r="T106" i="14"/>
  <c r="T110" i="14"/>
  <c r="T114" i="14"/>
  <c r="T119" i="14"/>
  <c r="T123" i="14"/>
  <c r="T127" i="14"/>
  <c r="T131" i="14"/>
  <c r="T143" i="14"/>
  <c r="T145" i="14"/>
  <c r="T147" i="14"/>
  <c r="T149" i="14"/>
  <c r="T151" i="14"/>
  <c r="T153" i="14"/>
  <c r="T155" i="14"/>
  <c r="T140" i="14"/>
  <c r="Z159" i="14"/>
  <c r="V159" i="14"/>
  <c r="Y159" i="14"/>
  <c r="H159" i="14"/>
  <c r="H161" i="14"/>
  <c r="H164" i="14"/>
  <c r="X159" i="14"/>
  <c r="W159" i="14"/>
  <c r="L159" i="14"/>
  <c r="L161" i="14"/>
  <c r="L164" i="14"/>
  <c r="D159" i="14"/>
  <c r="D161" i="14"/>
  <c r="D164" i="14"/>
  <c r="D165" i="14"/>
  <c r="F163" i="14"/>
  <c r="F165" i="14"/>
  <c r="H163" i="14"/>
  <c r="M44" i="13"/>
  <c r="I44" i="13"/>
  <c r="G75" i="13"/>
  <c r="K75" i="13"/>
  <c r="K44" i="13"/>
  <c r="E23" i="4"/>
  <c r="E21" i="4"/>
  <c r="E19" i="4"/>
  <c r="E15" i="4"/>
  <c r="E13" i="4"/>
  <c r="E86" i="4"/>
  <c r="B91" i="4"/>
  <c r="F61" i="5"/>
  <c r="E61" i="5"/>
  <c r="F53" i="5"/>
  <c r="E53" i="5"/>
  <c r="F45" i="5"/>
  <c r="E45" i="5"/>
  <c r="G23" i="5"/>
  <c r="E23" i="5"/>
  <c r="F23" i="5"/>
  <c r="G15" i="5"/>
  <c r="E15" i="5"/>
  <c r="F15" i="5"/>
  <c r="G13" i="5"/>
  <c r="F13" i="5"/>
  <c r="E13" i="5"/>
  <c r="F57" i="5"/>
  <c r="E57" i="5"/>
  <c r="F49" i="5"/>
  <c r="E49" i="5"/>
  <c r="F41" i="5"/>
  <c r="E41" i="5"/>
  <c r="G19" i="5"/>
  <c r="E19" i="5"/>
  <c r="F19" i="5"/>
  <c r="B80" i="5"/>
  <c r="F60" i="5"/>
  <c r="E60" i="5"/>
  <c r="F56" i="5"/>
  <c r="E56" i="5"/>
  <c r="F52" i="5"/>
  <c r="E52" i="5"/>
  <c r="F48" i="5"/>
  <c r="E48" i="5"/>
  <c r="F44" i="5"/>
  <c r="E44" i="5"/>
  <c r="F26" i="5"/>
  <c r="G26" i="5"/>
  <c r="E26" i="5"/>
  <c r="F22" i="5"/>
  <c r="G22" i="5"/>
  <c r="E22" i="5"/>
  <c r="F18" i="5"/>
  <c r="G18" i="5"/>
  <c r="E18" i="5"/>
  <c r="F14" i="5"/>
  <c r="G14" i="5"/>
  <c r="B66" i="5"/>
  <c r="E14" i="5"/>
  <c r="C87" i="5"/>
  <c r="E87" i="5"/>
  <c r="G28" i="5"/>
  <c r="E28" i="5"/>
  <c r="F62" i="5"/>
  <c r="E62" i="5"/>
  <c r="F58" i="5"/>
  <c r="E58" i="5"/>
  <c r="F54" i="5"/>
  <c r="E54" i="5"/>
  <c r="F50" i="5"/>
  <c r="E50" i="5"/>
  <c r="F46" i="5"/>
  <c r="E46" i="5"/>
  <c r="F42" i="5"/>
  <c r="D63" i="5"/>
  <c r="B67" i="5"/>
  <c r="E42" i="5"/>
  <c r="F24" i="5"/>
  <c r="G24" i="5"/>
  <c r="E24" i="5"/>
  <c r="F20" i="5"/>
  <c r="G20" i="5"/>
  <c r="E20" i="5"/>
  <c r="F16" i="5"/>
  <c r="G16" i="5"/>
  <c r="E16" i="5"/>
  <c r="C86" i="5"/>
  <c r="E86" i="5"/>
  <c r="G27" i="5"/>
  <c r="E27" i="5"/>
  <c r="F63" i="4"/>
  <c r="B73" i="4"/>
  <c r="D91" i="4"/>
  <c r="D96" i="4"/>
  <c r="B96" i="4"/>
  <c r="E26" i="4"/>
  <c r="E24" i="4"/>
  <c r="F25" i="4"/>
  <c r="F23" i="4"/>
  <c r="F21" i="4"/>
  <c r="F19" i="4"/>
  <c r="F15" i="4"/>
  <c r="F13" i="4"/>
  <c r="F35" i="4"/>
  <c r="E62" i="4"/>
  <c r="E60" i="4"/>
  <c r="E58" i="4"/>
  <c r="E56" i="4"/>
  <c r="E54" i="4"/>
  <c r="E52" i="4"/>
  <c r="E50" i="4"/>
  <c r="E48" i="4"/>
  <c r="E46" i="4"/>
  <c r="E44" i="4"/>
  <c r="E42" i="4"/>
  <c r="D63" i="4"/>
  <c r="B67" i="4"/>
  <c r="D35" i="4"/>
  <c r="B66" i="4"/>
  <c r="G28" i="4"/>
  <c r="G35" i="4"/>
  <c r="B72" i="4"/>
  <c r="F55" i="8"/>
  <c r="E55" i="8"/>
  <c r="F51" i="8"/>
  <c r="E51" i="8"/>
  <c r="F47" i="8"/>
  <c r="E47" i="8"/>
  <c r="F43" i="8"/>
  <c r="E43" i="8"/>
  <c r="F39" i="8"/>
  <c r="E39" i="8"/>
  <c r="G21" i="8"/>
  <c r="F21" i="8"/>
  <c r="G19" i="8"/>
  <c r="F19" i="8"/>
  <c r="F57" i="8"/>
  <c r="E57" i="8"/>
  <c r="F53" i="8"/>
  <c r="E53" i="8"/>
  <c r="F49" i="8"/>
  <c r="E49" i="8"/>
  <c r="F45" i="8"/>
  <c r="E45" i="8"/>
  <c r="F41" i="8"/>
  <c r="E41" i="8"/>
  <c r="F37" i="8"/>
  <c r="F58" i="8"/>
  <c r="B68" i="8"/>
  <c r="D58" i="8"/>
  <c r="B62" i="8"/>
  <c r="E37" i="8"/>
  <c r="G22" i="8"/>
  <c r="F22" i="8"/>
  <c r="E22" i="8"/>
  <c r="G20" i="8"/>
  <c r="F20" i="8"/>
  <c r="E20" i="8"/>
  <c r="G13" i="8"/>
  <c r="D29" i="8"/>
  <c r="B61" i="8"/>
  <c r="F13" i="8"/>
  <c r="E13" i="8"/>
  <c r="E26" i="8"/>
  <c r="E18" i="8"/>
  <c r="F25" i="8"/>
  <c r="F23" i="8"/>
  <c r="F17" i="8"/>
  <c r="F15" i="8"/>
  <c r="D91" i="8"/>
  <c r="B91" i="8"/>
  <c r="D86" i="8"/>
  <c r="B86" i="8"/>
  <c r="E27" i="8"/>
  <c r="E25" i="8"/>
  <c r="E23" i="8"/>
  <c r="E21" i="8"/>
  <c r="E19" i="8"/>
  <c r="E17" i="8"/>
  <c r="E15" i="8"/>
  <c r="G27" i="8"/>
  <c r="T157" i="14"/>
  <c r="T138" i="14"/>
  <c r="T64" i="14"/>
  <c r="T116" i="14"/>
  <c r="T92" i="14"/>
  <c r="R116" i="14"/>
  <c r="R64" i="14"/>
  <c r="R92" i="14"/>
  <c r="R157" i="14"/>
  <c r="R138" i="14"/>
  <c r="P116" i="14"/>
  <c r="P92" i="14"/>
  <c r="P157" i="14"/>
  <c r="P138" i="14"/>
  <c r="P64" i="14"/>
  <c r="P159" i="14"/>
  <c r="N159" i="10"/>
  <c r="N161" i="10"/>
  <c r="N164" i="10"/>
  <c r="R159" i="10"/>
  <c r="R161" i="10"/>
  <c r="R164" i="10"/>
  <c r="T159" i="10"/>
  <c r="T161" i="10"/>
  <c r="T164" i="10"/>
  <c r="L159" i="10"/>
  <c r="L161" i="10"/>
  <c r="L164" i="10"/>
  <c r="L165" i="10"/>
  <c r="N163" i="10"/>
  <c r="H165" i="14"/>
  <c r="J163" i="14"/>
  <c r="J165" i="14"/>
  <c r="L163" i="14"/>
  <c r="L165" i="14"/>
  <c r="N163" i="14"/>
  <c r="N165" i="14"/>
  <c r="B142" i="9"/>
  <c r="B144" i="9"/>
  <c r="B149" i="9"/>
  <c r="B168" i="9"/>
  <c r="B170" i="9"/>
  <c r="B150" i="9"/>
  <c r="E29" i="8"/>
  <c r="B97" i="6"/>
  <c r="B74" i="6"/>
  <c r="B92" i="6"/>
  <c r="B100" i="6"/>
  <c r="B92" i="7"/>
  <c r="B97" i="7"/>
  <c r="G35" i="5"/>
  <c r="B72" i="5"/>
  <c r="F63" i="5"/>
  <c r="B73" i="5"/>
  <c r="B74" i="4"/>
  <c r="B92" i="4"/>
  <c r="D28" i="3"/>
  <c r="S155" i="14"/>
  <c r="S153" i="14"/>
  <c r="S151" i="14"/>
  <c r="S149" i="14"/>
  <c r="S147" i="14"/>
  <c r="S145" i="14"/>
  <c r="S143" i="14"/>
  <c r="S135" i="14"/>
  <c r="S133" i="14"/>
  <c r="S131" i="14"/>
  <c r="S129" i="14"/>
  <c r="S127" i="14"/>
  <c r="S125" i="14"/>
  <c r="S123" i="14"/>
  <c r="S121" i="14"/>
  <c r="S119" i="14"/>
  <c r="S114" i="14"/>
  <c r="S112" i="14"/>
  <c r="S110" i="14"/>
  <c r="S108" i="14"/>
  <c r="S106" i="14"/>
  <c r="S104" i="14"/>
  <c r="S102" i="14"/>
  <c r="S100" i="14"/>
  <c r="S99" i="14"/>
  <c r="S97" i="14"/>
  <c r="S95" i="14"/>
  <c r="S90" i="14"/>
  <c r="S88" i="14"/>
  <c r="S86" i="14"/>
  <c r="S84" i="14"/>
  <c r="S82" i="14"/>
  <c r="S80" i="14"/>
  <c r="S78" i="14"/>
  <c r="S76" i="14"/>
  <c r="S74" i="14"/>
  <c r="S72" i="14"/>
  <c r="S70" i="14"/>
  <c r="S61" i="14"/>
  <c r="S60" i="14"/>
  <c r="S58" i="14"/>
  <c r="S56" i="14"/>
  <c r="S54" i="14"/>
  <c r="S52" i="14"/>
  <c r="S50" i="14"/>
  <c r="S48" i="14"/>
  <c r="S46" i="14"/>
  <c r="S44" i="14"/>
  <c r="S42" i="14"/>
  <c r="S40" i="14"/>
  <c r="S43" i="14"/>
  <c r="S47" i="14"/>
  <c r="S51" i="14"/>
  <c r="S55" i="14"/>
  <c r="S59" i="14"/>
  <c r="S71" i="14"/>
  <c r="S75" i="14"/>
  <c r="S79" i="14"/>
  <c r="S83" i="14"/>
  <c r="S87" i="14"/>
  <c r="S96" i="14"/>
  <c r="S101" i="14"/>
  <c r="S105" i="14"/>
  <c r="S109" i="14"/>
  <c r="S113" i="14"/>
  <c r="S122" i="14"/>
  <c r="S126" i="14"/>
  <c r="S130" i="14"/>
  <c r="S136" i="14"/>
  <c r="S134" i="14"/>
  <c r="S144" i="14"/>
  <c r="S148" i="14"/>
  <c r="S152" i="14"/>
  <c r="S41" i="14"/>
  <c r="S45" i="14"/>
  <c r="S49" i="14"/>
  <c r="S53" i="14"/>
  <c r="S57" i="14"/>
  <c r="S62" i="14"/>
  <c r="S69" i="14"/>
  <c r="S73" i="14"/>
  <c r="S77" i="14"/>
  <c r="S81" i="14"/>
  <c r="S85" i="14"/>
  <c r="S89" i="14"/>
  <c r="S98" i="14"/>
  <c r="S103" i="14"/>
  <c r="S107" i="14"/>
  <c r="S111" i="14"/>
  <c r="S120" i="14"/>
  <c r="S124" i="14"/>
  <c r="S128" i="14"/>
  <c r="S132" i="14"/>
  <c r="S140" i="14"/>
  <c r="S146" i="14"/>
  <c r="S150" i="14"/>
  <c r="S154" i="14"/>
  <c r="T159" i="14"/>
  <c r="R159" i="14"/>
  <c r="Q155" i="14"/>
  <c r="Q153" i="14"/>
  <c r="Q151" i="14"/>
  <c r="Q149" i="14"/>
  <c r="Q147" i="14"/>
  <c r="Q145" i="14"/>
  <c r="Q143" i="14"/>
  <c r="Q135" i="14"/>
  <c r="Q133" i="14"/>
  <c r="Q131" i="14"/>
  <c r="Q129" i="14"/>
  <c r="Q127" i="14"/>
  <c r="Q125" i="14"/>
  <c r="Q123" i="14"/>
  <c r="Q121" i="14"/>
  <c r="Q119" i="14"/>
  <c r="Q114" i="14"/>
  <c r="Q112" i="14"/>
  <c r="Q110" i="14"/>
  <c r="Q108" i="14"/>
  <c r="Q106" i="14"/>
  <c r="Q104" i="14"/>
  <c r="Q102" i="14"/>
  <c r="Q100" i="14"/>
  <c r="Q99" i="14"/>
  <c r="Q97" i="14"/>
  <c r="Q95" i="14"/>
  <c r="Q90" i="14"/>
  <c r="Q88" i="14"/>
  <c r="Q86" i="14"/>
  <c r="Q84" i="14"/>
  <c r="Q82" i="14"/>
  <c r="Q80" i="14"/>
  <c r="Q78" i="14"/>
  <c r="Q76" i="14"/>
  <c r="Q74" i="14"/>
  <c r="Q72" i="14"/>
  <c r="Q70" i="14"/>
  <c r="Q60" i="14"/>
  <c r="Q58" i="14"/>
  <c r="Q56" i="14"/>
  <c r="Q54" i="14"/>
  <c r="Q52" i="14"/>
  <c r="Q50" i="14"/>
  <c r="Q48" i="14"/>
  <c r="Q46" i="14"/>
  <c r="Q44" i="14"/>
  <c r="Q42" i="14"/>
  <c r="Q40" i="14"/>
  <c r="Q61" i="14"/>
  <c r="Q41" i="14"/>
  <c r="Q45" i="14"/>
  <c r="Q49" i="14"/>
  <c r="Q53" i="14"/>
  <c r="Q57" i="14"/>
  <c r="Q62" i="14"/>
  <c r="Q69" i="14"/>
  <c r="Q73" i="14"/>
  <c r="Q77" i="14"/>
  <c r="Q81" i="14"/>
  <c r="Q85" i="14"/>
  <c r="Q89" i="14"/>
  <c r="Q98" i="14"/>
  <c r="Q101" i="14"/>
  <c r="Q103" i="14"/>
  <c r="Q107" i="14"/>
  <c r="Q111" i="14"/>
  <c r="Q120" i="14"/>
  <c r="Q124" i="14"/>
  <c r="Q128" i="14"/>
  <c r="Q132" i="14"/>
  <c r="Q146" i="14"/>
  <c r="Q150" i="14"/>
  <c r="Q154" i="14"/>
  <c r="Q43" i="14"/>
  <c r="Q47" i="14"/>
  <c r="Q51" i="14"/>
  <c r="Q55" i="14"/>
  <c r="Q59" i="14"/>
  <c r="Q71" i="14"/>
  <c r="Q75" i="14"/>
  <c r="Q79" i="14"/>
  <c r="Q83" i="14"/>
  <c r="Q87" i="14"/>
  <c r="Q96" i="14"/>
  <c r="Q105" i="14"/>
  <c r="Q109" i="14"/>
  <c r="Q113" i="14"/>
  <c r="Q122" i="14"/>
  <c r="Q126" i="14"/>
  <c r="Q130" i="14"/>
  <c r="Q136" i="14"/>
  <c r="Q140" i="14"/>
  <c r="Q134" i="14"/>
  <c r="Q144" i="14"/>
  <c r="Q148" i="14"/>
  <c r="Q152" i="14"/>
  <c r="E63" i="5"/>
  <c r="E35" i="5"/>
  <c r="B91" i="5"/>
  <c r="D91" i="5"/>
  <c r="D96" i="5"/>
  <c r="B96" i="5"/>
  <c r="B68" i="5"/>
  <c r="F35" i="5"/>
  <c r="B68" i="4"/>
  <c r="E63" i="4"/>
  <c r="E35" i="4"/>
  <c r="B97" i="4"/>
  <c r="F29" i="8"/>
  <c r="G29" i="8"/>
  <c r="B67" i="8"/>
  <c r="B69" i="8"/>
  <c r="B63" i="8"/>
  <c r="E58" i="8"/>
  <c r="B92" i="8"/>
  <c r="B87" i="8"/>
  <c r="S92" i="14"/>
  <c r="S64" i="14"/>
  <c r="S138" i="14"/>
  <c r="S116" i="14"/>
  <c r="S157" i="14"/>
  <c r="Q138" i="14"/>
  <c r="Q92" i="14"/>
  <c r="Q64" i="14"/>
  <c r="Q116" i="14"/>
  <c r="Q157" i="14"/>
  <c r="Q159" i="14"/>
  <c r="N165" i="10"/>
  <c r="P163" i="10"/>
  <c r="P165" i="10"/>
  <c r="R163" i="10"/>
  <c r="R165" i="10"/>
  <c r="T163" i="10"/>
  <c r="T165" i="10"/>
  <c r="B92" i="5"/>
  <c r="B100" i="7"/>
  <c r="B74" i="5"/>
  <c r="B100" i="4"/>
  <c r="S159" i="14"/>
  <c r="B97" i="5"/>
  <c r="B100" i="5"/>
  <c r="B95" i="8"/>
</calcChain>
</file>

<file path=xl/sharedStrings.xml><?xml version="1.0" encoding="utf-8"?>
<sst xmlns="http://schemas.openxmlformats.org/spreadsheetml/2006/main" count="1461" uniqueCount="517">
  <si>
    <t>Fiscal Year</t>
  </si>
  <si>
    <t>Budgeted Enrollment</t>
  </si>
  <si>
    <t>Total Enrollment</t>
  </si>
  <si>
    <t xml:space="preserve"> </t>
  </si>
  <si>
    <t>2017 RFP Budget Instructions</t>
  </si>
  <si>
    <t>(A) Guidelines</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</si>
  <si>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</si>
  <si>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2018</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2019</t>
    </r>
    <r>
      <rPr>
        <sz val="11"/>
        <rFont val="Arial"/>
        <family val="2"/>
      </rPr>
      <t>.</t>
    </r>
  </si>
  <si>
    <t>The budget should reflect the school's mission, vision, and program. Please check for inconsistencies between the Budget and your Full Proposal.</t>
  </si>
  <si>
    <t>Applicants who include revenue through grants and/or fundraising must attach a detailed fundraising plan in the appendix.</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</si>
  <si>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</si>
  <si>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Expenses associated with facility projects should </t>
    </r>
    <r>
      <rPr>
        <b/>
        <sz val="11"/>
        <rFont val="Arial"/>
        <family val="2"/>
      </rPr>
      <t>not</t>
    </r>
    <r>
      <rPr>
        <sz val="11"/>
        <rFont val="Arial"/>
        <family val="2"/>
      </rPr>
      <t xml:space="preserve"> be included in this budget template.</t>
    </r>
  </si>
  <si>
    <r>
      <t xml:space="preserve">Loan proceeds for facility projects should </t>
    </r>
    <r>
      <rPr>
        <b/>
        <sz val="11"/>
        <rFont val="Arial"/>
        <family val="2"/>
      </rPr>
      <t>not</t>
    </r>
    <r>
      <rPr>
        <sz val="11"/>
        <rFont val="Arial"/>
        <family val="2"/>
      </rPr>
      <t xml:space="preserve"> be included as revenue.</t>
    </r>
  </si>
  <si>
    <r>
      <t xml:space="preserve">The budget should be prepared on a </t>
    </r>
    <r>
      <rPr>
        <b/>
        <i/>
        <sz val="11"/>
        <rFont val="Arial"/>
        <family val="2"/>
      </rPr>
      <t>cash basis</t>
    </r>
    <r>
      <rPr>
        <sz val="11"/>
        <rFont val="Arial"/>
        <family val="2"/>
      </rPr>
      <t xml:space="preserve">. </t>
    </r>
  </si>
  <si>
    <t>If you are a candidate selected to continue in the RFP process, you will be requested to submit a revised budget(s).</t>
  </si>
  <si>
    <t>All budgeted revenues funded by CPS are ESTIMATES, and are NOT guarantees of future funding. All future funding is subject to Board approval. All fees charged by CPS are ESTIMATES only.</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</si>
  <si>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</si>
  <si>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The budget is divided in to thirteen worksheets:</t>
  </si>
  <si>
    <t>A) Instructions / Guidelines (this worksheet)</t>
  </si>
  <si>
    <t>B) Salaries - Year 0 (incubation year)</t>
  </si>
  <si>
    <t xml:space="preserve">C) Salaries - Year 1 </t>
  </si>
  <si>
    <t>D) Salaries - Year 2</t>
  </si>
  <si>
    <t>E) Salaries - Year 3</t>
  </si>
  <si>
    <t>F) Salaries - Year 4</t>
  </si>
  <si>
    <t>G) Salaries - Year 5</t>
  </si>
  <si>
    <t>C) Contractual Clinicians (Special Education Reimbursement)</t>
  </si>
  <si>
    <t xml:space="preserve">H) Revenues-Per Capita </t>
  </si>
  <si>
    <t>I) Revenues-Federal and State</t>
  </si>
  <si>
    <t>J) Budget with Assumptions</t>
  </si>
  <si>
    <t>K) Budget Summary</t>
  </si>
  <si>
    <t>L) Loans</t>
  </si>
  <si>
    <t>M) Calculations</t>
  </si>
  <si>
    <t>(B)  -  (G) Salaries Worksheets</t>
  </si>
  <si>
    <t>General</t>
  </si>
  <si>
    <r>
      <t>Please note that salaries are divided into two sections (</t>
    </r>
    <r>
      <rPr>
        <b/>
        <i/>
        <sz val="11"/>
        <rFont val="Arial"/>
        <family val="2"/>
      </rPr>
      <t>with the exception of the incubation year</t>
    </r>
    <r>
      <rPr>
        <sz val="11"/>
        <rFont val="Arial"/>
        <family val="2"/>
      </rPr>
      <t>). The first section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If you are selected to operate a charter school, you will be asked to contact the CTPF for further details regarding the timing and the eligibility of your employees to be members of the CTPF.</t>
    </r>
  </si>
  <si>
    <r>
      <t xml:space="preserve">NOTE: Employees of </t>
    </r>
    <r>
      <rPr>
        <b/>
        <i/>
        <u/>
        <sz val="11"/>
        <rFont val="Arial"/>
        <family val="2"/>
      </rPr>
      <t>CONTRACT SCHOOLS</t>
    </r>
    <r>
      <rPr>
        <b/>
        <i/>
        <sz val="11"/>
        <rFont val="Arial"/>
        <family val="2"/>
      </rPr>
      <t xml:space="preserve"> do </t>
    </r>
    <r>
      <rPr>
        <b/>
        <i/>
        <u/>
        <sz val="11"/>
        <rFont val="Arial"/>
        <family val="2"/>
      </rPr>
      <t xml:space="preserve">NOT </t>
    </r>
    <r>
      <rPr>
        <b/>
        <i/>
        <sz val="11"/>
        <rFont val="Arial"/>
        <family val="2"/>
      </rPr>
      <t>participate in the Chicago Teachers' Pension Fund. Contract Schools should only complete the second section of the Salaries worksheet ("Positions that do NOT participate in the CTPF").</t>
    </r>
  </si>
  <si>
    <t xml:space="preserve">NOTE: At least 50% of  a charter school's instructional positions should hold teaching certificates in the first year of operation. At the beginning of the fourth year and thereafter, at least 75% of the instructional positions should be certified. </t>
  </si>
  <si>
    <t>Instructions</t>
  </si>
  <si>
    <r>
      <rPr>
        <b/>
        <sz val="11"/>
        <rFont val="Arial"/>
        <family val="2"/>
      </rPr>
      <t>a)</t>
    </r>
    <r>
      <rPr>
        <sz val="11"/>
        <rFont val="Arial"/>
        <family val="2"/>
      </rPr>
      <t xml:space="preserve"> In </t>
    </r>
    <r>
      <rPr>
        <b/>
        <sz val="11"/>
        <rFont val="Arial"/>
        <family val="2"/>
      </rPr>
      <t>Column A (Sections 1 &amp; 2)</t>
    </r>
    <r>
      <rPr>
        <sz val="11"/>
        <rFont val="Arial"/>
        <family val="2"/>
      </rPr>
      <t xml:space="preserve">, enter the descriptions of the positions. </t>
    </r>
  </si>
  <si>
    <r>
      <rPr>
        <b/>
        <sz val="11"/>
        <rFont val="Arial"/>
        <family val="2"/>
      </rPr>
      <t>b)</t>
    </r>
    <r>
      <rPr>
        <sz val="11"/>
        <rFont val="Arial"/>
        <family val="2"/>
      </rPr>
      <t xml:space="preserve"> In </t>
    </r>
    <r>
      <rPr>
        <b/>
        <sz val="11"/>
        <rFont val="Arial"/>
        <family val="2"/>
      </rPr>
      <t>Column B (Sections 1 &amp; 2)</t>
    </r>
    <r>
      <rPr>
        <sz val="11"/>
        <rFont val="Arial"/>
        <family val="2"/>
      </rPr>
      <t xml:space="preserve">, enter the number of staff per position. Please note that Special Education Teachers and Teacher Aides are highlighted in Cells </t>
    </r>
    <r>
      <rPr>
        <b/>
        <sz val="11"/>
        <rFont val="Arial"/>
        <family val="2"/>
      </rPr>
      <t>B27</t>
    </r>
    <r>
      <rPr>
        <sz val="11"/>
        <rFont val="Arial"/>
        <family val="2"/>
      </rPr>
      <t xml:space="preserve"> and </t>
    </r>
    <r>
      <rPr>
        <b/>
        <sz val="11"/>
        <rFont val="Arial"/>
        <family val="2"/>
      </rPr>
      <t>B28</t>
    </r>
    <r>
      <rPr>
        <sz val="11"/>
        <rFont val="Arial"/>
        <family val="2"/>
      </rPr>
      <t xml:space="preserve"> beginning in Year 1. If allocated/approved by CPS (based on a student's IEP's), </t>
    </r>
    <r>
      <rPr>
        <b/>
        <i/>
        <sz val="11"/>
        <rFont val="Arial"/>
        <family val="2"/>
      </rPr>
      <t>the salaries and fringe benefits for special education teachers and aides are multiplied by 96% to estimate the special education revenues.</t>
    </r>
    <r>
      <rPr>
        <sz val="11"/>
        <rFont val="Arial"/>
        <family val="2"/>
      </rPr>
      <t xml:space="preserve"> The revenues will automatically be calculated in this this template.  Clinicians/Related Service Providers (i.e., psychologist, social worker, nurse, speech pathologist, occupational therapist, and physical therapist) are reimbursable upon approval; however, at this stage in the RFP process, none should be budgeted.                </t>
    </r>
  </si>
  <si>
    <r>
      <rPr>
        <b/>
        <sz val="11"/>
        <rFont val="Arial"/>
        <family val="2"/>
      </rPr>
      <t>c)</t>
    </r>
    <r>
      <rPr>
        <sz val="11"/>
        <rFont val="Arial"/>
        <family val="2"/>
      </rPr>
      <t xml:space="preserve"> In </t>
    </r>
    <r>
      <rPr>
        <b/>
        <sz val="11"/>
        <rFont val="Arial"/>
        <family val="2"/>
      </rPr>
      <t>Column C (Sections 1 &amp; 2)</t>
    </r>
    <r>
      <rPr>
        <sz val="11"/>
        <rFont val="Arial"/>
        <family val="2"/>
      </rPr>
      <t xml:space="preserve">, enter the average salary per position. Please note that beginning in </t>
    </r>
    <r>
      <rPr>
        <b/>
        <sz val="11"/>
        <rFont val="Arial"/>
        <family val="2"/>
      </rPr>
      <t>Year 2,</t>
    </r>
    <r>
      <rPr>
        <sz val="11"/>
        <rFont val="Arial"/>
        <family val="2"/>
      </rPr>
      <t xml:space="preserve"> the average salaries (Column "C") are carried forward from the previous fiscal year. You can leave them unchanged, change them manually, or enter a % in </t>
    </r>
    <r>
      <rPr>
        <b/>
        <sz val="11"/>
        <rFont val="Arial"/>
        <family val="2"/>
      </rPr>
      <t>Cell B5</t>
    </r>
    <r>
      <rPr>
        <sz val="11"/>
        <rFont val="Arial"/>
        <family val="2"/>
      </rPr>
      <t xml:space="preserve"> if you want to increase them from the prior year. Please note that if you enter a % in </t>
    </r>
    <r>
      <rPr>
        <b/>
        <sz val="11"/>
        <rFont val="Arial"/>
        <family val="2"/>
      </rPr>
      <t>Cell B5</t>
    </r>
    <r>
      <rPr>
        <sz val="11"/>
        <rFont val="Arial"/>
        <family val="2"/>
      </rPr>
      <t xml:space="preserve"> that will increase </t>
    </r>
    <r>
      <rPr>
        <b/>
        <sz val="11"/>
        <rFont val="Arial"/>
        <family val="2"/>
      </rPr>
      <t>all</t>
    </r>
    <r>
      <rPr>
        <sz val="11"/>
        <rFont val="Arial"/>
        <family val="2"/>
      </rPr>
      <t xml:space="preserve"> of the salaries carried forward from the previous fiscal year.</t>
    </r>
  </si>
  <si>
    <r>
      <rPr>
        <b/>
        <sz val="11"/>
        <rFont val="Arial"/>
        <family val="2"/>
      </rPr>
      <t>d) Column D (Sections 1 &amp; 2)</t>
    </r>
    <r>
      <rPr>
        <sz val="11"/>
        <rFont val="Arial"/>
        <family val="2"/>
      </rPr>
      <t xml:space="preserve"> totals the salaries.</t>
    </r>
  </si>
  <si>
    <r>
      <rPr>
        <b/>
        <sz val="11"/>
        <rFont val="Arial"/>
        <family val="2"/>
      </rPr>
      <t>e)Column E (Section 1)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t>
    </r>
    <r>
      <rPr>
        <b/>
        <sz val="11"/>
        <rFont val="Arial"/>
        <family val="2"/>
      </rPr>
      <t>Cell E12</t>
    </r>
    <r>
      <rPr>
        <sz val="11"/>
        <rFont val="Arial"/>
        <family val="2"/>
      </rPr>
      <t xml:space="preserve"> for the portion that the school/employer will pick-up. The percentage entered in </t>
    </r>
    <r>
      <rPr>
        <b/>
        <sz val="11"/>
        <rFont val="Arial"/>
        <family val="2"/>
      </rPr>
      <t>E12</t>
    </r>
    <r>
      <rPr>
        <sz val="11"/>
        <rFont val="Arial"/>
        <family val="2"/>
      </rPr>
      <t xml:space="preserve"> will be multiplied by the total pensionable salaries and wages in </t>
    </r>
    <r>
      <rPr>
        <b/>
        <sz val="11"/>
        <rFont val="Arial"/>
        <family val="2"/>
      </rPr>
      <t>Column D</t>
    </r>
    <r>
      <rPr>
        <sz val="11"/>
        <rFont val="Arial"/>
        <family val="2"/>
      </rPr>
      <t xml:space="preserve">, and calculate the expense. </t>
    </r>
    <r>
      <rPr>
        <b/>
        <sz val="11"/>
        <rFont val="Arial"/>
        <family val="2"/>
      </rPr>
      <t>Cell E35</t>
    </r>
    <r>
      <rPr>
        <sz val="11"/>
        <rFont val="Arial"/>
        <family val="2"/>
      </rPr>
      <t xml:space="preserve"> totals the expense and populates </t>
    </r>
    <r>
      <rPr>
        <b/>
        <sz val="11"/>
        <rFont val="Arial"/>
        <family val="2"/>
      </rPr>
      <t>Row 71 of the Budget with Assumptions</t>
    </r>
    <r>
      <rPr>
        <sz val="11"/>
        <rFont val="Arial"/>
        <family val="2"/>
      </rPr>
      <t xml:space="preserve"> worksheet.</t>
    </r>
  </si>
  <si>
    <r>
      <rPr>
        <b/>
        <sz val="11"/>
        <rFont val="Arial"/>
        <family val="2"/>
      </rPr>
      <t>f)</t>
    </r>
    <r>
      <rPr>
        <sz val="11"/>
        <rFont val="Arial"/>
        <family val="2"/>
      </rPr>
      <t xml:space="preserve"> </t>
    </r>
    <r>
      <rPr>
        <b/>
        <sz val="11"/>
        <rFont val="Arial"/>
        <family val="2"/>
      </rPr>
      <t>Column E</t>
    </r>
    <r>
      <rPr>
        <sz val="11"/>
        <rFont val="Arial"/>
        <family val="2"/>
      </rPr>
      <t xml:space="preserve">  </t>
    </r>
    <r>
      <rPr>
        <b/>
        <sz val="11"/>
        <rFont val="Arial"/>
        <family val="2"/>
      </rPr>
      <t>(Section 2)</t>
    </r>
    <r>
      <rPr>
        <sz val="11"/>
        <rFont val="Arial"/>
        <family val="2"/>
      </rPr>
      <t xml:space="preserve"> - For employees who do </t>
    </r>
    <r>
      <rPr>
        <b/>
        <sz val="11"/>
        <rFont val="Arial"/>
        <family val="2"/>
      </rPr>
      <t xml:space="preserve">not </t>
    </r>
    <r>
      <rPr>
        <sz val="11"/>
        <rFont val="Arial"/>
        <family val="2"/>
      </rPr>
      <t xml:space="preserve">participate in the CTPF, the employer's share of FICA is calculated (6.2% of salaries).  </t>
    </r>
    <r>
      <rPr>
        <b/>
        <sz val="11"/>
        <rFont val="Arial"/>
        <family val="2"/>
      </rPr>
      <t>Cell E63</t>
    </r>
    <r>
      <rPr>
        <sz val="11"/>
        <rFont val="Arial"/>
        <family val="2"/>
      </rPr>
      <t xml:space="preserve"> totals the expense and populates </t>
    </r>
    <r>
      <rPr>
        <b/>
        <sz val="11"/>
        <rFont val="Arial"/>
        <family val="2"/>
      </rPr>
      <t>Row 73</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</si>
  <si>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g)</t>
    </r>
    <r>
      <rPr>
        <sz val="11"/>
        <rFont val="Arial"/>
        <family val="2"/>
      </rPr>
      <t xml:space="preserve"> </t>
    </r>
    <r>
      <rPr>
        <b/>
        <sz val="11"/>
        <rFont val="Arial"/>
        <family val="2"/>
      </rPr>
      <t>Column F</t>
    </r>
    <r>
      <rPr>
        <sz val="11"/>
        <rFont val="Arial"/>
        <family val="2"/>
      </rPr>
      <t xml:space="preserve"> (</t>
    </r>
    <r>
      <rPr>
        <b/>
        <sz val="11"/>
        <rFont val="Arial"/>
        <family val="2"/>
      </rPr>
      <t>Section 1</t>
    </r>
    <r>
      <rPr>
        <sz val="11"/>
        <rFont val="Arial"/>
        <family val="2"/>
      </rPr>
      <t xml:space="preserve">) - A charter school is responsible for the employer's share of the annual cost of the pension expense. It is currently estimated at </t>
    </r>
    <r>
      <rPr>
        <b/>
        <sz val="11"/>
        <rFont val="Arial"/>
        <family val="2"/>
      </rPr>
      <t>11.16%</t>
    </r>
    <r>
      <rPr>
        <sz val="11"/>
        <rFont val="Arial"/>
        <family val="2"/>
      </rPr>
      <t xml:space="preserve"> (</t>
    </r>
    <r>
      <rPr>
        <b/>
        <sz val="11"/>
        <rFont val="Arial"/>
        <family val="2"/>
      </rPr>
      <t>Cell F12</t>
    </r>
    <r>
      <rPr>
        <sz val="11"/>
        <rFont val="Arial"/>
        <family val="2"/>
      </rPr>
      <t xml:space="preserve">) of pensionable salaries. The expense is calculated by taking the pensionable salaries in </t>
    </r>
    <r>
      <rPr>
        <b/>
        <sz val="11"/>
        <rFont val="Arial"/>
        <family val="2"/>
      </rPr>
      <t>Column D</t>
    </r>
    <r>
      <rPr>
        <sz val="11"/>
        <rFont val="Arial"/>
        <family val="2"/>
      </rPr>
      <t xml:space="preserve"> times </t>
    </r>
    <r>
      <rPr>
        <b/>
        <sz val="11"/>
        <rFont val="Arial"/>
        <family val="2"/>
      </rPr>
      <t>11.16%</t>
    </r>
    <r>
      <rPr>
        <sz val="11"/>
        <rFont val="Arial"/>
        <family val="2"/>
      </rPr>
      <t xml:space="preserve">. </t>
    </r>
    <r>
      <rPr>
        <b/>
        <sz val="11"/>
        <rFont val="Arial"/>
        <family val="2"/>
      </rPr>
      <t>Cell F35</t>
    </r>
    <r>
      <rPr>
        <sz val="11"/>
        <rFont val="Arial"/>
        <family val="2"/>
      </rPr>
      <t xml:space="preserve">  totals the expense and populates </t>
    </r>
    <r>
      <rPr>
        <b/>
        <sz val="11"/>
        <rFont val="Arial"/>
        <family val="2"/>
      </rPr>
      <t>Row 70</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</si>
  <si>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h) Column F (Section 2)</t>
    </r>
    <r>
      <rPr>
        <sz val="11"/>
        <rFont val="Arial"/>
        <family val="2"/>
      </rPr>
      <t xml:space="preserve"> - The employer's share of Medicare is calculated.</t>
    </r>
  </si>
  <si>
    <r>
      <rPr>
        <b/>
        <sz val="11"/>
        <rFont val="Arial"/>
        <family val="2"/>
      </rPr>
      <t>i) Column G (Section 1)</t>
    </r>
    <r>
      <rPr>
        <sz val="11"/>
        <rFont val="Arial"/>
        <family val="2"/>
      </rPr>
      <t xml:space="preserve"> - The employer's share of Medicare is calculated.</t>
    </r>
  </si>
  <si>
    <r>
      <rPr>
        <b/>
        <sz val="11"/>
        <rFont val="Arial"/>
        <family val="2"/>
      </rPr>
      <t>j)</t>
    </r>
    <r>
      <rPr>
        <sz val="11"/>
        <rFont val="Arial"/>
        <family val="2"/>
      </rPr>
      <t xml:space="preserve"> </t>
    </r>
    <r>
      <rPr>
        <b/>
        <sz val="11"/>
        <rFont val="Arial"/>
        <family val="2"/>
      </rPr>
      <t>Cell B68</t>
    </r>
    <r>
      <rPr>
        <sz val="11"/>
        <rFont val="Arial"/>
        <family val="2"/>
      </rPr>
      <t xml:space="preserve"> totals the salaries from Section 1 and Section 2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</si>
  <si>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k)</t>
    </r>
    <r>
      <rPr>
        <sz val="11"/>
        <rFont val="Arial"/>
        <family val="2"/>
      </rPr>
      <t xml:space="preserve"> </t>
    </r>
    <r>
      <rPr>
        <b/>
        <sz val="11"/>
        <rFont val="Arial"/>
        <family val="2"/>
      </rPr>
      <t>Cell B74</t>
    </r>
    <r>
      <rPr>
        <sz val="11"/>
        <rFont val="Arial"/>
        <family val="2"/>
      </rPr>
      <t xml:space="preserve"> totals the Medicare expense from Section 1 and Section 2 and populates </t>
    </r>
    <r>
      <rPr>
        <b/>
        <sz val="11"/>
        <rFont val="Arial"/>
        <family val="2"/>
      </rPr>
      <t>Row 74</t>
    </r>
    <r>
      <rPr>
        <sz val="11"/>
        <rFont val="Arial"/>
        <family val="2"/>
      </rPr>
      <t xml:space="preserve"> of the</t>
    </r>
    <r>
      <rPr>
        <b/>
        <sz val="11"/>
        <rFont val="Arial"/>
        <family val="2"/>
      </rPr>
      <t xml:space="preserve"> Budget with Assumptions</t>
    </r>
    <r>
      <rPr>
        <sz val="11"/>
        <rFont val="Arial"/>
        <family val="2"/>
      </rPr>
      <t xml:space="preserve"> worksheet.</t>
    </r>
  </si>
  <si>
    <r>
      <rPr>
        <b/>
        <sz val="11"/>
        <rFont val="Arial"/>
        <family val="2"/>
      </rPr>
      <t>l)</t>
    </r>
    <r>
      <rPr>
        <sz val="11"/>
        <rFont val="Arial"/>
        <family val="2"/>
      </rPr>
      <t xml:space="preserve"> </t>
    </r>
    <r>
      <rPr>
        <b/>
        <sz val="11"/>
        <rFont val="Arial"/>
        <family val="2"/>
      </rPr>
      <t>Cell B80</t>
    </r>
    <r>
      <rPr>
        <sz val="11"/>
        <rFont val="Arial"/>
        <family val="2"/>
      </rPr>
      <t xml:space="preserve"> totals the number of employees from Section 1 and Section 2 and populates </t>
    </r>
    <r>
      <rPr>
        <b/>
        <sz val="11"/>
        <rFont val="Arial"/>
        <family val="2"/>
      </rPr>
      <t>Row 175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</si>
  <si>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j)</t>
    </r>
    <r>
      <rPr>
        <sz val="11"/>
        <rFont val="Arial"/>
        <family val="2"/>
      </rPr>
      <t xml:space="preserve"> In </t>
    </r>
    <r>
      <rPr>
        <b/>
        <sz val="11"/>
        <rFont val="Arial"/>
        <family val="2"/>
      </rPr>
      <t>Cell B83</t>
    </r>
    <r>
      <rPr>
        <sz val="11"/>
        <rFont val="Arial"/>
        <family val="2"/>
      </rPr>
      <t>, enter your school's  estimated fringe benefit % (it cannot include the 11.16% charge for the employer's share of the Chicago Teachers' Pension Fund).</t>
    </r>
  </si>
  <si>
    <r>
      <rPr>
        <b/>
        <sz val="11"/>
        <rFont val="Arial"/>
        <family val="2"/>
      </rPr>
      <t>k)</t>
    </r>
    <r>
      <rPr>
        <sz val="11"/>
        <rFont val="Arial"/>
        <family val="2"/>
      </rPr>
      <t xml:space="preserve"> In </t>
    </r>
    <r>
      <rPr>
        <b/>
        <sz val="11"/>
        <rFont val="Arial"/>
        <family val="2"/>
      </rPr>
      <t>Rows 86-87</t>
    </r>
    <r>
      <rPr>
        <sz val="11"/>
        <rFont val="Arial"/>
        <family val="2"/>
      </rPr>
      <t xml:space="preserve"> the FTE's, salaries, and fringe benefit % are populated from the data entered above for the reimbursable special education teacher and aides. In </t>
    </r>
    <r>
      <rPr>
        <b/>
        <sz val="11"/>
        <rFont val="Arial"/>
        <family val="2"/>
      </rPr>
      <t>Cells E86 and E87</t>
    </r>
    <r>
      <rPr>
        <sz val="11"/>
        <rFont val="Arial"/>
        <family val="2"/>
      </rPr>
      <t xml:space="preserve"> the total salaries and fringes are calculated for those positions.</t>
    </r>
  </si>
  <si>
    <t>l) In Rows 90-92 and 95-97, calculations are made to see if the revenues for special education teachers and aides are more than the estimated cap. For special education teachers, the average salaries and benefits cannot exceed $90,000 and for special education teacher aides it cannot exceed $40,000. If it does exceed the aforementioned amounts, the caps will be calculated for the special education revenues. The revenues for special education teachers and aides are calculated in Cells B92 and B97 respectively.</t>
  </si>
  <si>
    <r>
      <rPr>
        <b/>
        <sz val="11"/>
        <rFont val="Arial"/>
        <family val="2"/>
      </rPr>
      <t>m)</t>
    </r>
    <r>
      <rPr>
        <sz val="11"/>
        <rFont val="Arial"/>
        <family val="2"/>
      </rPr>
      <t xml:space="preserve"> The total for the special education revenues (</t>
    </r>
    <r>
      <rPr>
        <b/>
        <sz val="11"/>
        <rFont val="Arial"/>
        <family val="2"/>
      </rPr>
      <t>B92 + B97</t>
    </r>
    <r>
      <rPr>
        <sz val="11"/>
        <rFont val="Arial"/>
        <family val="2"/>
      </rPr>
      <t xml:space="preserve">) is calculated in </t>
    </r>
    <r>
      <rPr>
        <b/>
        <sz val="11"/>
        <rFont val="Arial"/>
        <family val="2"/>
      </rPr>
      <t xml:space="preserve">Cell B100, </t>
    </r>
    <r>
      <rPr>
        <sz val="11"/>
        <rFont val="Arial"/>
        <family val="2"/>
      </rPr>
      <t xml:space="preserve">and populates </t>
    </r>
    <r>
      <rPr>
        <b/>
        <sz val="11"/>
        <rFont val="Arial"/>
        <family val="2"/>
      </rPr>
      <t>Row 21</t>
    </r>
    <r>
      <rPr>
        <sz val="11"/>
        <rFont val="Arial"/>
        <family val="2"/>
      </rPr>
      <t xml:space="preserve"> of the</t>
    </r>
    <r>
      <rPr>
        <b/>
        <sz val="11"/>
        <rFont val="Arial"/>
        <family val="2"/>
      </rPr>
      <t xml:space="preserve"> Budget with Assumptions </t>
    </r>
    <r>
      <rPr>
        <sz val="11"/>
        <rFont val="Arial"/>
        <family val="2"/>
      </rPr>
      <t>worksheet.</t>
    </r>
  </si>
  <si>
    <t xml:space="preserve">(H) Revenues-Per Capita </t>
  </si>
  <si>
    <r>
      <t>The "</t>
    </r>
    <r>
      <rPr>
        <b/>
        <sz val="11"/>
        <rFont val="Arial"/>
        <family val="2"/>
      </rPr>
      <t>Revenues-Per Capita</t>
    </r>
    <r>
      <rPr>
        <sz val="11"/>
        <rFont val="Arial"/>
        <family val="2"/>
      </rPr>
      <t xml:space="preserve">" worksheet is for the Per Capita Tuition and Non-CPS Facility Supplement. </t>
    </r>
    <r>
      <rPr>
        <b/>
        <i/>
        <sz val="12"/>
        <rFont val="Arial"/>
        <family val="2"/>
      </rPr>
      <t xml:space="preserve">Note: This worksheet contains all </t>
    </r>
    <r>
      <rPr>
        <b/>
        <i/>
        <u/>
        <sz val="12"/>
        <rFont val="Arial"/>
        <family val="2"/>
      </rPr>
      <t>FIVE</t>
    </r>
    <r>
      <rPr>
        <b/>
        <i/>
        <sz val="12"/>
        <rFont val="Arial"/>
        <family val="2"/>
      </rPr>
      <t xml:space="preserve"> fiscal years after the Incubation year. The first year is from Columns A-E, and the last fiscal year is from Columns X-AB.</t>
    </r>
  </si>
  <si>
    <t>General - Per Capita Tuition (SBB and Non-SBB Funding)</t>
  </si>
  <si>
    <t xml:space="preserve">The Per Capita Tuition Revenue is divided in the following two funding categories: </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</si>
  <si>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</si>
  <si>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</si>
  <si>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It should be noted that the grade level will determine the amount per pupil for SBB and Non-SBB funding. The following are the grade levels:</t>
  </si>
  <si>
    <r>
      <t xml:space="preserve">1) </t>
    </r>
    <r>
      <rPr>
        <b/>
        <sz val="11"/>
        <rFont val="Arial"/>
        <family val="2"/>
      </rPr>
      <t>K-3</t>
    </r>
  </si>
  <si>
    <r>
      <t xml:space="preserve">2) </t>
    </r>
    <r>
      <rPr>
        <b/>
        <sz val="11"/>
        <rFont val="Arial"/>
        <family val="2"/>
      </rPr>
      <t>4-8</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</si>
  <si>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</si>
  <si>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r>
      <t xml:space="preserve">3) </t>
    </r>
    <r>
      <rPr>
        <b/>
        <sz val="11"/>
        <rFont val="Arial"/>
        <family val="2"/>
      </rPr>
      <t>9-12 or HS</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</si>
  <si>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</si>
  <si>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</si>
  <si>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The reason for the weighting for the LRE3 students (K-8 and 9-12), and LRE2 students (9-12) is because they are spending less time in the classroom for general instruction, and the SBB funding is weighted accordingly to reflect that. However, it should be noted that CPS funds charter and contract schools for Special Education Teachers, Special Education Teacher Aides, and Clinicians/Related Service Providers based on the students' IEP's.</t>
  </si>
  <si>
    <t>For Non-SBB funding, the total enrollment (not weighted) will be used when calculating the Non-SBB revenue for all grade levels.</t>
  </si>
  <si>
    <t>General - Non-CPS Facility Supplement</t>
  </si>
  <si>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</si>
  <si>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Instructions for Per Capita Revenues</t>
  </si>
  <si>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</si>
  <si>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</si>
  <si>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</si>
  <si>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</si>
  <si>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t xml:space="preserve">Please note that the same methodology is used for Grades 4-8 (Rows 57-86), Grades 6-8 (Rows 91-118-only if the school has high school students enrolled at the same time), and Grades 9-12 (Rows 123-150). </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</si>
  <si>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</si>
  <si>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</si>
  <si>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</si>
  <si>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c) High School LRE3 Students - </t>
    </r>
    <r>
      <rPr>
        <b/>
        <sz val="11"/>
        <rFont val="Arial"/>
        <family val="2"/>
      </rPr>
      <t>1%</t>
    </r>
    <r>
      <rPr>
        <sz val="11"/>
        <rFont val="Arial"/>
        <family val="2"/>
      </rPr>
      <t xml:space="preserve"> of the total enrollment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</si>
  <si>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</si>
  <si>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Instructions for Non-CPS Facility Supplemental Revenue</t>
  </si>
  <si>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</si>
  <si>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t>(I) Revenues-Federal &amp; State</t>
  </si>
  <si>
    <t xml:space="preserve">The Revenues-Federal, State, and Expansion Worksheet calculates the following revenues:                                                                                                                                                                                                                </t>
  </si>
  <si>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</si>
  <si>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</si>
  <si>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</si>
  <si>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(d)</t>
    </r>
    <r>
      <rPr>
        <sz val="11"/>
        <rFont val="Arial"/>
        <family val="2"/>
      </rPr>
      <t xml:space="preserve"> English Language Learners (Federal and State)</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</si>
  <si>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 In </t>
    </r>
    <r>
      <rPr>
        <b/>
        <sz val="11"/>
        <rFont val="Arial"/>
        <family val="2"/>
      </rPr>
      <t>Row 9</t>
    </r>
    <r>
      <rPr>
        <sz val="11"/>
        <rFont val="Arial"/>
        <family val="2"/>
      </rPr>
      <t xml:space="preserve"> is the total enrollment (populated from the</t>
    </r>
    <r>
      <rPr>
        <b/>
        <sz val="11"/>
        <rFont val="Arial"/>
        <family val="2"/>
      </rPr>
      <t xml:space="preserve"> Revenues: Per Capita </t>
    </r>
    <r>
      <rPr>
        <sz val="11"/>
        <rFont val="Arial"/>
        <family val="2"/>
      </rPr>
      <t xml:space="preserve">worksheet). In </t>
    </r>
    <r>
      <rPr>
        <b/>
        <sz val="11"/>
        <rFont val="Arial"/>
        <family val="2"/>
      </rPr>
      <t>Row 10</t>
    </r>
    <r>
      <rPr>
        <sz val="11"/>
        <rFont val="Arial"/>
        <family val="2"/>
      </rPr>
      <t xml:space="preserve"> is the </t>
    </r>
    <r>
      <rPr>
        <b/>
        <sz val="11"/>
        <rFont val="Arial"/>
        <family val="2"/>
      </rPr>
      <t>estimated</t>
    </r>
    <r>
      <rPr>
        <sz val="11"/>
        <rFont val="Arial"/>
        <family val="2"/>
      </rPr>
      <t xml:space="preserve"> average FRL % (to be entered by applicant).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</si>
  <si>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(b) Federal Title1 Revenue (Rows 16-25)</t>
    </r>
    <r>
      <rPr>
        <sz val="11"/>
        <rFont val="Arial"/>
        <family val="2"/>
      </rPr>
      <t xml:space="preserve"> -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 xml:space="preserve">Row 20, </t>
    </r>
    <r>
      <rPr>
        <sz val="11"/>
        <rFont val="Arial"/>
        <family val="2"/>
      </rPr>
      <t xml:space="preserve">you will enter your school's projected percent of TANF eligible students. </t>
    </r>
    <r>
      <rPr>
        <b/>
        <sz val="11"/>
        <rFont val="Arial"/>
        <family val="2"/>
      </rPr>
      <t xml:space="preserve">Row 21 </t>
    </r>
    <r>
      <rPr>
        <sz val="11"/>
        <rFont val="Arial"/>
        <family val="2"/>
      </rPr>
      <t xml:space="preserve">will populate the number of TANF eligible students. In </t>
    </r>
    <r>
      <rPr>
        <b/>
        <sz val="11"/>
        <rFont val="Arial"/>
        <family val="2"/>
      </rPr>
      <t>Row 22</t>
    </r>
    <r>
      <rPr>
        <sz val="11"/>
        <rFont val="Arial"/>
        <family val="2"/>
      </rPr>
      <t xml:space="preserve"> is the calculation (</t>
    </r>
    <r>
      <rPr>
        <b/>
        <sz val="11"/>
        <rFont val="Arial"/>
        <family val="2"/>
      </rPr>
      <t>60% of Row 19 plus 40% of Row 21</t>
    </r>
    <r>
      <rPr>
        <sz val="11"/>
        <rFont val="Arial"/>
        <family val="2"/>
      </rPr>
      <t xml:space="preserve">) for the number of Title 1 eligible students. In </t>
    </r>
    <r>
      <rPr>
        <b/>
        <sz val="11"/>
        <rFont val="Arial"/>
        <family val="2"/>
      </rPr>
      <t>Row 23</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</si>
  <si>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Row 24</t>
    </r>
    <r>
      <rPr>
        <sz val="11"/>
        <rFont val="Arial"/>
        <family val="2"/>
      </rPr>
      <t xml:space="preserve">, the rate per eligible Title 1 student is calculated. The base rate is $579 if 40% or more is calculated in </t>
    </r>
    <r>
      <rPr>
        <b/>
        <sz val="11"/>
        <rFont val="Arial"/>
        <family val="2"/>
      </rPr>
      <t>Row 23</t>
    </r>
    <r>
      <rPr>
        <sz val="11"/>
        <rFont val="Arial"/>
        <family val="2"/>
      </rPr>
      <t xml:space="preserve">. For each percentage point over 40%, $23 is added to the base rate of $579. For example, if 50% was calculated in </t>
    </r>
    <r>
      <rPr>
        <b/>
        <sz val="11"/>
        <rFont val="Arial"/>
        <family val="2"/>
      </rPr>
      <t>Row 23</t>
    </r>
    <r>
      <rPr>
        <sz val="11"/>
        <rFont val="Arial"/>
        <family val="2"/>
      </rPr>
      <t xml:space="preserve">, the rate would be $809 ($579 base rate + (10 </t>
    </r>
    <r>
      <rPr>
        <i/>
        <sz val="10"/>
        <rFont val="Calibri"/>
        <family val="2"/>
      </rPr>
      <t>(50-40)</t>
    </r>
    <r>
      <rPr>
        <sz val="11"/>
        <rFont val="Arial"/>
        <family val="2"/>
      </rPr>
      <t xml:space="preserve"> x $23) or $230.</t>
    </r>
  </si>
  <si>
    <r>
      <t xml:space="preserve">In </t>
    </r>
    <r>
      <rPr>
        <b/>
        <sz val="11"/>
        <rFont val="Arial"/>
        <family val="2"/>
      </rPr>
      <t>Row 25</t>
    </r>
    <r>
      <rPr>
        <sz val="11"/>
        <rFont val="Arial"/>
        <family val="2"/>
      </rPr>
      <t>, the total Title 1 revenue is calculated by taking the Title 1 eligible enrollment (</t>
    </r>
    <r>
      <rPr>
        <b/>
        <sz val="11"/>
        <rFont val="Arial"/>
        <family val="2"/>
      </rPr>
      <t>Row 22</t>
    </r>
    <r>
      <rPr>
        <sz val="11"/>
        <rFont val="Arial"/>
        <family val="2"/>
      </rPr>
      <t xml:space="preserve">) times the rate in </t>
    </r>
    <r>
      <rPr>
        <b/>
        <sz val="11"/>
        <rFont val="Arial"/>
        <family val="2"/>
      </rPr>
      <t>Row 24</t>
    </r>
    <r>
      <rPr>
        <sz val="11"/>
        <rFont val="Arial"/>
        <family val="2"/>
      </rPr>
      <t>.</t>
    </r>
    <r>
      <rPr>
        <b/>
        <sz val="11"/>
        <rFont val="Arial"/>
        <family val="2"/>
      </rPr>
      <t xml:space="preserve"> Row 25</t>
    </r>
    <r>
      <rPr>
        <sz val="11"/>
        <rFont val="Arial"/>
        <family val="2"/>
      </rPr>
      <t xml:space="preserve"> populates </t>
    </r>
    <r>
      <rPr>
        <b/>
        <sz val="11"/>
        <rFont val="Arial"/>
        <family val="2"/>
      </rPr>
      <t>Row 19</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</si>
  <si>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(c) Federal Title 2 Revenue (Rows 28-31) - </t>
    </r>
    <r>
      <rPr>
        <sz val="11"/>
        <rFont val="Arial"/>
        <family val="2"/>
      </rPr>
      <t>This will calculate automatically by multiplying the estimated rate (</t>
    </r>
    <r>
      <rPr>
        <b/>
        <sz val="11"/>
        <rFont val="Arial"/>
        <family val="2"/>
      </rPr>
      <t>Row 30</t>
    </r>
    <r>
      <rPr>
        <sz val="11"/>
        <rFont val="Arial"/>
        <family val="2"/>
      </rPr>
      <t xml:space="preserve">) of </t>
    </r>
    <r>
      <rPr>
        <b/>
        <sz val="11"/>
        <rFont val="Arial"/>
        <family val="2"/>
      </rPr>
      <t xml:space="preserve">$70 </t>
    </r>
    <r>
      <rPr>
        <sz val="11"/>
        <rFont val="Arial"/>
        <family val="2"/>
      </rPr>
      <t>per student by the total enrollment (</t>
    </r>
    <r>
      <rPr>
        <b/>
        <sz val="11"/>
        <rFont val="Arial"/>
        <family val="2"/>
      </rPr>
      <t>Row 29</t>
    </r>
    <r>
      <rPr>
        <sz val="11"/>
        <rFont val="Arial"/>
        <family val="2"/>
      </rPr>
      <t>). The total Title 2 revenue (</t>
    </r>
    <r>
      <rPr>
        <b/>
        <sz val="11"/>
        <rFont val="Arial"/>
        <family val="2"/>
      </rPr>
      <t>Row 31</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</si>
  <si>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</si>
  <si>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</si>
  <si>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t>(</t>
    </r>
    <r>
      <rPr>
        <b/>
        <sz val="11"/>
        <rFont val="Arial"/>
        <family val="2"/>
      </rPr>
      <t>d) English Language Learners (ELL) State and Federal Revenues (Rows 47-75)</t>
    </r>
    <r>
      <rPr>
        <sz val="11"/>
        <rFont val="Arial"/>
        <family val="2"/>
      </rPr>
      <t xml:space="preserve"> - For </t>
    </r>
    <r>
      <rPr>
        <b/>
        <u/>
        <sz val="11"/>
        <rFont val="Arial"/>
        <family val="2"/>
      </rPr>
      <t>State funding</t>
    </r>
    <r>
      <rPr>
        <sz val="11"/>
        <rFont val="Arial"/>
        <family val="2"/>
      </rPr>
      <t xml:space="preserve">, in </t>
    </r>
    <r>
      <rPr>
        <b/>
        <sz val="11"/>
        <rFont val="Arial"/>
        <family val="2"/>
      </rPr>
      <t>Row 49</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100 or more</t>
    </r>
    <r>
      <rPr>
        <sz val="11"/>
        <rFont val="Arial"/>
        <family val="2"/>
      </rPr>
      <t xml:space="preserve"> in any fiscal year; otherwise leave</t>
    </r>
    <r>
      <rPr>
        <b/>
        <sz val="11"/>
        <rFont val="Arial"/>
        <family val="2"/>
      </rPr>
      <t xml:space="preserve"> blank or enter "0"</t>
    </r>
    <r>
      <rPr>
        <sz val="11"/>
        <rFont val="Arial"/>
        <family val="2"/>
      </rPr>
      <t xml:space="preserve">. In </t>
    </r>
    <r>
      <rPr>
        <b/>
        <sz val="11"/>
        <rFont val="Arial"/>
        <family val="2"/>
      </rPr>
      <t>Row 54</t>
    </r>
    <r>
      <rPr>
        <sz val="11"/>
        <rFont val="Arial"/>
        <family val="2"/>
      </rPr>
      <t xml:space="preserve">, enter </t>
    </r>
    <r>
      <rPr>
        <b/>
        <sz val="11"/>
        <rFont val="Arial"/>
        <family val="2"/>
      </rPr>
      <t>20-99</t>
    </r>
    <r>
      <rPr>
        <sz val="11"/>
        <rFont val="Arial"/>
        <family val="2"/>
      </rPr>
      <t xml:space="preserve"> only if you are projecting to have an ELL enrollment of </t>
    </r>
    <r>
      <rPr>
        <b/>
        <sz val="11"/>
        <rFont val="Arial"/>
        <family val="2"/>
      </rPr>
      <t>20-99;</t>
    </r>
    <r>
      <rPr>
        <sz val="11"/>
        <rFont val="Arial"/>
        <family val="2"/>
      </rPr>
      <t xml:space="preserve"> otherwise, leave </t>
    </r>
    <r>
      <rPr>
        <b/>
        <sz val="11"/>
        <rFont val="Arial"/>
        <family val="2"/>
      </rPr>
      <t>blank or enter "0"</t>
    </r>
    <r>
      <rPr>
        <sz val="11"/>
        <rFont val="Arial"/>
        <family val="2"/>
      </rPr>
      <t xml:space="preserve">.                                                                                                                    For </t>
    </r>
    <r>
      <rPr>
        <b/>
        <u/>
        <sz val="11"/>
        <rFont val="Arial"/>
        <family val="2"/>
      </rPr>
      <t>Federal funding</t>
    </r>
    <r>
      <rPr>
        <sz val="11"/>
        <rFont val="Arial"/>
        <family val="2"/>
      </rPr>
      <t xml:space="preserve">,  in </t>
    </r>
    <r>
      <rPr>
        <b/>
        <sz val="11"/>
        <rFont val="Arial"/>
        <family val="2"/>
      </rPr>
      <t>Row 61</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250 or more</t>
    </r>
    <r>
      <rPr>
        <sz val="11"/>
        <rFont val="Arial"/>
        <family val="2"/>
      </rPr>
      <t xml:space="preserve"> in any fiscal year; otherwise </t>
    </r>
    <r>
      <rPr>
        <b/>
        <sz val="11"/>
        <rFont val="Arial"/>
        <family val="2"/>
      </rPr>
      <t>leave blank or enter "0"</t>
    </r>
    <r>
      <rPr>
        <sz val="11"/>
        <rFont val="Arial"/>
        <family val="2"/>
      </rPr>
      <t xml:space="preserve">. In </t>
    </r>
    <r>
      <rPr>
        <b/>
        <sz val="11"/>
        <rFont val="Arial"/>
        <family val="2"/>
      </rPr>
      <t>Row 67</t>
    </r>
    <r>
      <rPr>
        <sz val="11"/>
        <rFont val="Arial"/>
        <family val="2"/>
      </rPr>
      <t xml:space="preserve">, enter </t>
    </r>
    <r>
      <rPr>
        <b/>
        <sz val="11"/>
        <rFont val="Arial"/>
        <family val="2"/>
      </rPr>
      <t>20-249</t>
    </r>
    <r>
      <rPr>
        <sz val="11"/>
        <rFont val="Arial"/>
        <family val="2"/>
      </rPr>
      <t xml:space="preserve"> only if you are projecting to have an ELL enrollment of </t>
    </r>
    <r>
      <rPr>
        <b/>
        <sz val="11"/>
        <rFont val="Arial"/>
        <family val="2"/>
      </rPr>
      <t>20-249</t>
    </r>
    <r>
      <rPr>
        <sz val="11"/>
        <rFont val="Arial"/>
        <family val="2"/>
      </rPr>
      <t xml:space="preserve">; otherwise, </t>
    </r>
    <r>
      <rPr>
        <b/>
        <sz val="11"/>
        <rFont val="Arial"/>
        <family val="2"/>
      </rPr>
      <t xml:space="preserve">leave bank or enter "0".                                                                                                               </t>
    </r>
    <r>
      <rPr>
        <sz val="11"/>
        <rFont val="Arial"/>
        <family val="2"/>
      </rPr>
      <t xml:space="preserve">                                                                             </t>
    </r>
    <r>
      <rPr>
        <b/>
        <sz val="11"/>
        <rFont val="Arial"/>
        <family val="2"/>
      </rPr>
      <t>Row 75</t>
    </r>
    <r>
      <rPr>
        <sz val="11"/>
        <rFont val="Arial"/>
        <family val="2"/>
      </rPr>
      <t xml:space="preserve"> totals the State and Federal ELL funding and populates </t>
    </r>
    <r>
      <rPr>
        <b/>
        <sz val="11"/>
        <rFont val="Arial"/>
        <family val="2"/>
      </rPr>
      <t>Row 20</t>
    </r>
    <r>
      <rPr>
        <sz val="11"/>
        <rFont val="Arial"/>
        <family val="2"/>
      </rPr>
      <t xml:space="preserve"> of the </t>
    </r>
    <r>
      <rPr>
        <b/>
        <sz val="11"/>
        <rFont val="Arial"/>
        <family val="2"/>
      </rPr>
      <t>Budget with Assumptions</t>
    </r>
    <r>
      <rPr>
        <sz val="11"/>
        <rFont val="Arial"/>
        <family val="2"/>
      </rPr>
      <t xml:space="preserve"> worksheet.                                                                                                                                     </t>
    </r>
    <r>
      <rPr>
        <b/>
        <i/>
        <u/>
        <sz val="11"/>
        <rFont val="Arial"/>
        <family val="2"/>
      </rPr>
      <t>Note 1: If you are unsure if you will have an ELL population at this time, it is recommended that you leave this section blank</t>
    </r>
    <r>
      <rPr>
        <i/>
        <sz val="11"/>
        <rFont val="Arial"/>
        <family val="2"/>
      </rPr>
      <t>.</t>
    </r>
    <r>
      <rPr>
        <sz val="11"/>
        <rFont val="Arial"/>
        <family val="2"/>
      </rPr>
      <t xml:space="preserve">                                                                                              </t>
    </r>
    <r>
      <rPr>
        <b/>
        <i/>
        <u/>
        <sz val="11"/>
        <rFont val="Arial"/>
        <family val="2"/>
      </rPr>
      <t>Note 2: Please see the attachment for an overview of ELL Funding.</t>
    </r>
  </si>
  <si>
    <t>(J) Budget with Assumptions Worksheet</t>
  </si>
  <si>
    <r>
      <t xml:space="preserve">The budget should be prepared on a </t>
    </r>
    <r>
      <rPr>
        <b/>
        <i/>
        <sz val="11"/>
        <rFont val="Arial"/>
        <family val="2"/>
      </rPr>
      <t>cash basis</t>
    </r>
    <r>
      <rPr>
        <sz val="11"/>
        <rFont val="Arial"/>
        <family val="2"/>
      </rPr>
      <t>.</t>
    </r>
  </si>
  <si>
    <t>Cells highlighted in blue are locked (data cannot be entered). These cells are for subtotals, totals, amounts/text populated from other worksheets, or revenue and expense categories that cannot be changed.</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</si>
  <si>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</si>
  <si>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</si>
  <si>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a) Fixed Per Year</t>
  </si>
  <si>
    <t xml:space="preserve">b) Per Pupil </t>
  </si>
  <si>
    <t xml:space="preserve">c) Per Employee </t>
  </si>
  <si>
    <t>d) % of Salaries (Personnel Section Only)</t>
  </si>
  <si>
    <t xml:space="preserve">e) Other </t>
  </si>
  <si>
    <t>Please note that the choices in the Dropdown Boxes do not apply to the Incubation Year. The expense will calculate automatically if you select (a) - (d) for all five operating years.</t>
  </si>
  <si>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</si>
  <si>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</si>
  <si>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</si>
  <si>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t>In Column H</t>
    </r>
    <r>
      <rPr>
        <sz val="11"/>
        <rFont val="Arial"/>
        <family val="2"/>
      </rPr>
      <t xml:space="preserve"> are the cells to enter your assumptions for the various revenue and expense categories. Please be as detailed as possible.    </t>
    </r>
  </si>
  <si>
    <r>
      <t>Column J</t>
    </r>
    <r>
      <rPr>
        <sz val="11"/>
        <rFont val="Arial"/>
        <family val="2"/>
      </rPr>
      <t xml:space="preserve"> is for the budgeted amounts for the Incubation Year. </t>
    </r>
  </si>
  <si>
    <r>
      <t>Columns L, N, P, R, and T</t>
    </r>
    <r>
      <rPr>
        <sz val="11"/>
        <rFont val="Arial"/>
        <family val="2"/>
      </rPr>
      <t xml:space="preserve"> are for the budgeted amounts for the first five years of operation.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</si>
  <si>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</si>
  <si>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</si>
  <si>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</si>
  <si>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t>Budget with Assumptions Instructions</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</si>
  <si>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</si>
  <si>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</si>
  <si>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t>a) Revenues - Most of the cells are pre-populated with amounts from the "Revenues-Per Capita" and the "Revenues-Federal &amp; State." worksheets. For the other revenues, please hard code into the spreadsheet. Please enter the assumptions for these revenues in Column H. As noted in the Guidelines Section of this worksheet, applicants who include revenue through grants and/or fundraising must attach a detailed fundraising plan in the appendix. Food Services revenue will not be budgeted at this time. It typically zeros-out with the related expenses.</t>
  </si>
  <si>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</si>
  <si>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</si>
  <si>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</si>
  <si>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</si>
  <si>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</si>
  <si>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</si>
  <si>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</si>
  <si>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</si>
  <si>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</si>
  <si>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</si>
  <si>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In </t>
    </r>
    <r>
      <rPr>
        <b/>
        <sz val="11"/>
        <rFont val="Arial"/>
        <family val="2"/>
      </rPr>
      <t>Column H</t>
    </r>
    <r>
      <rPr>
        <sz val="11"/>
        <rFont val="Arial"/>
        <family val="2"/>
      </rPr>
      <t>, enter your assumptions for the expenses, and please be as detailed as possible.</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</si>
  <si>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</si>
  <si>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revenues (SBB and Non-SBB), (2) SGSA, and (3)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</si>
  <si>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(K) Budget Summary</t>
  </si>
  <si>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</si>
  <si>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 Loan Worksheet</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</si>
  <si>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</si>
  <si>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t>2</t>
  </si>
  <si>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</si>
  <si>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t>The worksheet has explanations of each type of loan.</t>
  </si>
  <si>
    <t>For each loan, complete the loan terms.</t>
  </si>
  <si>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143</t>
    </r>
    <r>
      <rPr>
        <sz val="11"/>
        <rFont val="Arial"/>
        <family val="2"/>
      </rPr>
      <t>.</t>
    </r>
  </si>
  <si>
    <t>(M) Calculations Worksheet</t>
  </si>
  <si>
    <t>Please use this worksheet to show any calculations for your budget.</t>
  </si>
  <si>
    <t>Section # 1                                FY 2018 (Incubation Year -Staffing )</t>
  </si>
  <si>
    <t>Position Description</t>
  </si>
  <si>
    <t>Number of Staff Per Position (FTE's)</t>
  </si>
  <si>
    <t>Average Salary for the Position</t>
  </si>
  <si>
    <t>Total Salaries</t>
  </si>
  <si>
    <t>Teacher Aides</t>
  </si>
  <si>
    <t>Administrative Assistant</t>
  </si>
  <si>
    <t>Principal</t>
  </si>
  <si>
    <t>TOTALS</t>
  </si>
  <si>
    <t>FICA Expense</t>
  </si>
  <si>
    <t>Medicare Expense</t>
  </si>
  <si>
    <t xml:space="preserve">SECTION # 1                                             FY 2019 (1st Year of Operation ) </t>
  </si>
  <si>
    <r>
      <t xml:space="preserve"> Certified Positions that </t>
    </r>
    <r>
      <rPr>
        <b/>
        <u/>
        <sz val="11"/>
        <rFont val="Times New Roman"/>
        <family val="1"/>
      </rPr>
      <t>Participate</t>
    </r>
    <r>
      <rPr>
        <b/>
        <sz val="11"/>
        <rFont val="Times New Roman"/>
        <family val="1"/>
      </rPr>
      <t xml:space="preserve"> in the Chicago Teachers' Pension Fund ("CTPF")</t>
    </r>
  </si>
  <si>
    <r>
      <t xml:space="preserve">School's Pick-up of </t>
    </r>
    <r>
      <rPr>
        <b/>
        <u/>
        <sz val="11"/>
        <rFont val="Arial"/>
        <family val="2"/>
      </rPr>
      <t>EMPLOYEES'</t>
    </r>
    <r>
      <rPr>
        <b/>
        <sz val="11"/>
        <rFont val="Arial"/>
        <family val="2"/>
      </rPr>
      <t xml:space="preserve"> Share of CTPF (Enter 0%-9% in Cell E12)</t>
    </r>
  </si>
  <si>
    <r>
      <t xml:space="preserve">Estimated Annual </t>
    </r>
    <r>
      <rPr>
        <b/>
        <u/>
        <sz val="11"/>
        <rFont val="Arial"/>
        <family val="2"/>
      </rPr>
      <t>EMPLOYER'S</t>
    </r>
    <r>
      <rPr>
        <b/>
        <sz val="11"/>
        <rFont val="Arial"/>
        <family val="2"/>
      </rPr>
      <t xml:space="preserve">  Contribution to the CTPF</t>
    </r>
  </si>
  <si>
    <t>Employer's Share of Medicare Expense</t>
  </si>
  <si>
    <r>
      <t xml:space="preserve">SPED Teachers </t>
    </r>
    <r>
      <rPr>
        <b/>
        <sz val="11"/>
        <rFont val="Arial"/>
        <family val="2"/>
      </rPr>
      <t>(reimbursed by CPS)</t>
    </r>
  </si>
  <si>
    <r>
      <t xml:space="preserve">SPED Teacher Aides </t>
    </r>
    <r>
      <rPr>
        <b/>
        <sz val="11"/>
        <rFont val="Arial"/>
        <family val="2"/>
      </rPr>
      <t>(reimbursed by CPS)</t>
    </r>
  </si>
  <si>
    <t>Totals</t>
  </si>
  <si>
    <t xml:space="preserve">SECTION # 2                                             FY 2018 (1st Year of Operation ) </t>
  </si>
  <si>
    <r>
      <t xml:space="preserve">Positions that do </t>
    </r>
    <r>
      <rPr>
        <b/>
        <u/>
        <sz val="11"/>
        <rFont val="Times New Roman"/>
        <family val="1"/>
      </rPr>
      <t>NOT</t>
    </r>
    <r>
      <rPr>
        <b/>
        <sz val="11"/>
        <rFont val="Times New Roman"/>
        <family val="1"/>
      </rPr>
      <t xml:space="preserve"> Participate in the Chicago Teachers' Pension Fund</t>
    </r>
  </si>
  <si>
    <t>Employer's Share of FICA</t>
  </si>
  <si>
    <t>Custodians</t>
  </si>
  <si>
    <t>Security</t>
  </si>
  <si>
    <t>Salaries</t>
  </si>
  <si>
    <t>Amount</t>
  </si>
  <si>
    <t>Certified Personnel</t>
  </si>
  <si>
    <t>Non-Certified Personnel</t>
  </si>
  <si>
    <t xml:space="preserve"> Total Salaries</t>
  </si>
  <si>
    <t>Total Medicare Expense</t>
  </si>
  <si>
    <t xml:space="preserve"> Total Medicare Expense</t>
  </si>
  <si>
    <t>Total Employees</t>
  </si>
  <si>
    <t>Total # of Employees that Participate in the CTPF</t>
  </si>
  <si>
    <r>
      <t xml:space="preserve">Total # of Employees that do </t>
    </r>
    <r>
      <rPr>
        <b/>
        <sz val="11"/>
        <color indexed="8"/>
        <rFont val="Calibri"/>
        <family val="2"/>
      </rPr>
      <t>NOT</t>
    </r>
    <r>
      <rPr>
        <sz val="11"/>
        <color theme="1"/>
        <rFont val="Calibri"/>
        <family val="2"/>
        <scheme val="minor"/>
      </rPr>
      <t xml:space="preserve"> Participate in the CTPF</t>
    </r>
  </si>
  <si>
    <t xml:space="preserve"> Total # of Employees</t>
  </si>
  <si>
    <t>Enter the Fringe Benefit % for the Special Education Teachers and Special Education Teacher Aides in Cell  B83</t>
  </si>
  <si>
    <t>Special Education Reimbursable Positions</t>
  </si>
  <si>
    <t>FTE's</t>
  </si>
  <si>
    <t>Fringe Benefit %</t>
  </si>
  <si>
    <t>Total Salaries and Fringes</t>
  </si>
  <si>
    <t>Special Education Reimbursement - Teachers</t>
  </si>
  <si>
    <t>Special Education Reimbursement - Teachers Aides</t>
  </si>
  <si>
    <r>
      <t xml:space="preserve">Special Education </t>
    </r>
    <r>
      <rPr>
        <b/>
        <u/>
        <sz val="10"/>
        <rFont val="Arial"/>
        <family val="2"/>
      </rPr>
      <t>Teachers</t>
    </r>
    <r>
      <rPr>
        <b/>
        <sz val="10"/>
        <rFont val="Arial"/>
        <family val="2"/>
      </rPr>
      <t xml:space="preserve"> Calculation for Reimbursement</t>
    </r>
  </si>
  <si>
    <t>Average Salary Range</t>
  </si>
  <si>
    <t>Total Reimbursement Range</t>
  </si>
  <si>
    <t>Average Compensation (Salaries and Fringes) Per Position</t>
  </si>
  <si>
    <t>Total Reimbursement</t>
  </si>
  <si>
    <r>
      <t xml:space="preserve">Special Education </t>
    </r>
    <r>
      <rPr>
        <b/>
        <u/>
        <sz val="10"/>
        <rFont val="Arial"/>
        <family val="2"/>
      </rPr>
      <t>Teachers Aides</t>
    </r>
    <r>
      <rPr>
        <b/>
        <sz val="10"/>
        <rFont val="Arial"/>
        <family val="2"/>
      </rPr>
      <t xml:space="preserve"> Calculation for Reimbursement</t>
    </r>
  </si>
  <si>
    <t>Total Special Education Reimbursement</t>
  </si>
  <si>
    <r>
      <rPr>
        <b/>
        <sz val="10"/>
        <rFont val="Arial"/>
        <family val="2"/>
      </rPr>
      <t>Note:</t>
    </r>
    <r>
      <rPr>
        <sz val="10"/>
        <rFont val="Arial"/>
        <family val="2"/>
      </rPr>
      <t xml:space="preserv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t>
    </r>
  </si>
  <si>
    <t xml:space="preserve">SECTION # 1                                             FY 2020 (2nd Year of Operation ) </t>
  </si>
  <si>
    <t xml:space="preserve">SECTION # 2                                             FY 2019 (2nd Year of Operation ) </t>
  </si>
  <si>
    <t>Note: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 by the %.</t>
  </si>
  <si>
    <t xml:space="preserve">SECTION # 1                                             FY 2021 (3rd Year of Operation ) </t>
  </si>
  <si>
    <t xml:space="preserve">SECTION # 2                                             FY 2020 (3rd Year of Operation ) </t>
  </si>
  <si>
    <t xml:space="preserve">SECTION # 1                                             FY 2022 (4th Year of Operation ) </t>
  </si>
  <si>
    <t xml:space="preserve">SECTION # 2                                             FY 2021 (4th Year of Operation ) </t>
  </si>
  <si>
    <t xml:space="preserve">SECTION # 1                                             FY 2023 (5th Year of Operation ) </t>
  </si>
  <si>
    <t xml:space="preserve">SECTION # 2                                             FY 2022 (5th Year of Operation ) </t>
  </si>
  <si>
    <t>Enter the Fringe Benefit % for the Special Education Teachers and Special Educiation Teacher Aides in Cell  B83</t>
  </si>
  <si>
    <t>Description</t>
  </si>
  <si>
    <t>Per Capita Rates</t>
  </si>
  <si>
    <t>SBB Grades K-3</t>
  </si>
  <si>
    <t>Non-SBB K-3</t>
  </si>
  <si>
    <t>SBB Grades 4-8 (for schools that do NOT have HS grades)</t>
  </si>
  <si>
    <t>Non-SBB Grades 4-8 (for schools that do NOT have HS grades)</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</si>
  <si>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</si>
  <si>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</si>
  <si>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</si>
  <si>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</si>
  <si>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</si>
  <si>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</si>
  <si>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</si>
  <si>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</si>
  <si>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</si>
  <si>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</si>
  <si>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</si>
  <si>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t>
  </si>
  <si>
    <t>SBB-Grades K-3 Per Capita Funding</t>
  </si>
  <si>
    <t>Weighted Enrollment-Grades K-3</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</si>
  <si>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</si>
  <si>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</si>
  <si>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</si>
  <si>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</si>
  <si>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</si>
  <si>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</si>
  <si>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</si>
  <si>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</si>
  <si>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</si>
  <si>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</si>
  <si>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All budgeted enrollments for Grades 4-8 should be entered in this Section.</t>
  </si>
  <si>
    <t>Total Grades 4-8 Enrollment</t>
  </si>
  <si>
    <t>Grades 4-8 Weighted Enrollment</t>
  </si>
  <si>
    <t>SBB Grades 4-8 Per Capita Funding</t>
  </si>
  <si>
    <t>Weighted Enrollment-Grades 4-8</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</si>
  <si>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</si>
  <si>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</si>
  <si>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</si>
  <si>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</si>
  <si>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</si>
  <si>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</si>
  <si>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</si>
  <si>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</si>
  <si>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Grades 6-8 Per Capita Revenue</t>
  </si>
  <si>
    <r>
      <t>Note:</t>
    </r>
    <r>
      <rPr>
        <b/>
        <i/>
        <sz val="11"/>
        <rFont val="Arial"/>
        <family val="2"/>
      </rPr>
      <t xml:space="preserve"> If you are budgeting students to be enrolled in Grades 9-12 in this fiscal year, the enrollment for Grades 6-8 is entered below.</t>
    </r>
  </si>
  <si>
    <t>Gen Ed and  LRE1Students</t>
  </si>
  <si>
    <t>LRE2 Students</t>
  </si>
  <si>
    <t>LPRE3 Students</t>
  </si>
  <si>
    <t>Total Grades 6-8 Enrollment</t>
  </si>
  <si>
    <t>Grades 6-8 Weighted Enrollment</t>
  </si>
  <si>
    <t>SBB Grades 6-8 Per Capita Funding</t>
  </si>
  <si>
    <t>Weighted Enrollment-Grades 6-8</t>
  </si>
  <si>
    <t>Grades 6-8 SBB Per Capita Rate</t>
  </si>
  <si>
    <t>Total Grades 6-8 SBB Funding</t>
  </si>
  <si>
    <t>NON-SBB Grades 6-8 Per Capita Funding</t>
  </si>
  <si>
    <t>Total Enrollment-Grades 6-8</t>
  </si>
  <si>
    <t>Grades 6-8 Non-SBB Per Capita Rate</t>
  </si>
  <si>
    <t>Total Grades 6-8 Non-SBB Funding</t>
  </si>
  <si>
    <t>Total Grades 6-8 Per Capita Funding</t>
  </si>
  <si>
    <t>Total Grades 6-8 Per Capita Revenue</t>
  </si>
  <si>
    <t>High School Per Capita Revenue</t>
  </si>
  <si>
    <t>Non-Sped and LRE1 Students</t>
  </si>
  <si>
    <t>Total High School Enrollment</t>
  </si>
  <si>
    <t>High School Weighted Enrollment</t>
  </si>
  <si>
    <t>SBB High School Per Capita Funding</t>
  </si>
  <si>
    <t>Weighted Enrollment-High School</t>
  </si>
  <si>
    <t>Weighted Average Enrollment-High School</t>
  </si>
  <si>
    <t>High School Per Capita Rate</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</si>
  <si>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</si>
  <si>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</si>
  <si>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</si>
  <si>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</si>
  <si>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</si>
  <si>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</si>
  <si>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</si>
  <si>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</si>
  <si>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</si>
  <si>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</si>
  <si>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</si>
  <si>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</si>
  <si>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</si>
  <si>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</si>
  <si>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Budgeted Enrollment for a CPS Facility</t>
  </si>
  <si>
    <t>Budgeted Enrollment for an Independent Facility</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</si>
  <si>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</si>
  <si>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</si>
  <si>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</si>
  <si>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</si>
  <si>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</si>
  <si>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</si>
  <si>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</si>
  <si>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</si>
  <si>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Total Non-CPS Facility Revenue</t>
  </si>
  <si>
    <t>Please Enter Your Proposed School Name in Cell A2:</t>
  </si>
  <si>
    <t>DROPBOX</t>
  </si>
  <si>
    <t>Enter Amount for Fixed, Per Pupil, or Per Employee</t>
  </si>
  <si>
    <t>Enter % for Percentage of Total Salaries</t>
  </si>
  <si>
    <t xml:space="preserve">Annual Inflation Factor: Enter % </t>
  </si>
  <si>
    <t>Revenue Assumptions</t>
  </si>
  <si>
    <t>Incubation Year (Fiscal Year Ending 6/30/18)</t>
  </si>
  <si>
    <t>FISCAL YEAR (June 30)</t>
  </si>
  <si>
    <t>Revenues</t>
  </si>
  <si>
    <t>SBB &amp; Non-SBB ( Grades K-3)</t>
  </si>
  <si>
    <t>N/A</t>
  </si>
  <si>
    <t>SBB &amp; Non-SBB (Grades 4-8)</t>
  </si>
  <si>
    <t>SBB &amp; Non-SBB (Grades 6-8)-This only for schools that have HS grades with grades 6-8.</t>
  </si>
  <si>
    <t>SBB &amp; Non-SBB (High School)</t>
  </si>
  <si>
    <t>CPS Start-up Funds</t>
  </si>
  <si>
    <t>CPS Expansion Funds</t>
  </si>
  <si>
    <t xml:space="preserve">Non-CPS Facility Supplement </t>
  </si>
  <si>
    <t>SGSA</t>
  </si>
  <si>
    <t>NCLB-Title 1</t>
  </si>
  <si>
    <t>NCLB-Title 2</t>
  </si>
  <si>
    <t>ELL</t>
  </si>
  <si>
    <t xml:space="preserve">Special Education Reimbursement </t>
  </si>
  <si>
    <t>CPS Incubation Funds</t>
  </si>
  <si>
    <t>Private Fundraising</t>
  </si>
  <si>
    <t>Student Fees</t>
  </si>
  <si>
    <t>Erate</t>
  </si>
  <si>
    <t>Investment Income</t>
  </si>
  <si>
    <t>Non-Facility Loan Proceeds / Line of Credit</t>
  </si>
  <si>
    <t>Total Revenues</t>
  </si>
  <si>
    <t>EXPENSES:</t>
  </si>
  <si>
    <t>Expense Assumptions</t>
  </si>
  <si>
    <t>Direct Student Costs</t>
  </si>
  <si>
    <t>Classroom Supplies (consumables)</t>
  </si>
  <si>
    <t>Educational Materials (non-consumables)</t>
  </si>
  <si>
    <t>Student Testing &amp; Assessment</t>
  </si>
  <si>
    <t>Student Recruitment</t>
  </si>
  <si>
    <t>Instructional Equipment (non-computer)</t>
  </si>
  <si>
    <t>Technology Equipment (e.g., computers, LAN, software, etc.)</t>
  </si>
  <si>
    <t>Furniture</t>
  </si>
  <si>
    <t>Technology Contracted Services</t>
  </si>
  <si>
    <t>Technology Leases</t>
  </si>
  <si>
    <t>Extracurricular Expenses</t>
  </si>
  <si>
    <t>Misc. Outside Services (i.e., Consultants, non-employee compensation)</t>
  </si>
  <si>
    <r>
      <t xml:space="preserve">Special Education Contracted Clinician Services that are Reimbursable under CPS's policy </t>
    </r>
    <r>
      <rPr>
        <i/>
        <sz val="12"/>
        <rFont val="Cambria"/>
        <family val="1"/>
      </rPr>
      <t>(from Contractual Clinician Worksheet)</t>
    </r>
  </si>
  <si>
    <t>Special Education Expenses that will NOT be reimbursed by CPS</t>
  </si>
  <si>
    <t>Contracted Substitute Teachers</t>
  </si>
  <si>
    <t>Transportation Services</t>
  </si>
  <si>
    <t>Total Direct Student Costs</t>
  </si>
  <si>
    <t>Personnel Costs</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</si>
  <si>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</si>
  <si>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</si>
  <si>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403b</t>
  </si>
  <si>
    <t>FICA (employer's share)</t>
  </si>
  <si>
    <t>Medicare (employer's share)</t>
  </si>
  <si>
    <t>Health/Dental/Life Insurance</t>
  </si>
  <si>
    <t>Workers Compensation</t>
  </si>
  <si>
    <t>State Unemployment Taxes</t>
  </si>
  <si>
    <t>Employee Related Expenses (non-wage and non-benefit)</t>
  </si>
  <si>
    <t>Staff Recruitment</t>
  </si>
  <si>
    <t>Professional Development</t>
  </si>
  <si>
    <t>Staff Appreciation</t>
  </si>
  <si>
    <t>Substitute Teachers (Contractual)</t>
  </si>
  <si>
    <t>Total Personnel Costs</t>
  </si>
  <si>
    <t>Office Administration Costs</t>
  </si>
  <si>
    <t>Office Supplies</t>
  </si>
  <si>
    <t>Telecommunications and Internet</t>
  </si>
  <si>
    <t>Administrative Equipment</t>
  </si>
  <si>
    <t>Accounting &amp; Audit (Contractual)</t>
  </si>
  <si>
    <t>Legal (Contractual)</t>
  </si>
  <si>
    <t>Payroll Services (Contractual)</t>
  </si>
  <si>
    <t>Printing &amp; Copying</t>
  </si>
  <si>
    <t>Postage &amp; Shipping</t>
  </si>
  <si>
    <t>Other Contractual Services</t>
  </si>
  <si>
    <t>Travel</t>
  </si>
  <si>
    <t>CPS Administrative Fee</t>
  </si>
  <si>
    <t>Other</t>
  </si>
  <si>
    <t>Fee is calculated by multiplying the total of the Per Capita and SGSA revenues by 3% plus ELL revenues by 2.67%.</t>
  </si>
  <si>
    <t>Total Office Administration</t>
  </si>
  <si>
    <t>Occupancy Costs</t>
  </si>
  <si>
    <t>Rent</t>
  </si>
  <si>
    <t>Utilities</t>
  </si>
  <si>
    <t>Repairs &amp; Maintenance</t>
  </si>
  <si>
    <t>Supplies</t>
  </si>
  <si>
    <t>Contracted Services-Security</t>
  </si>
  <si>
    <t>Contracted Services-Custodial</t>
  </si>
  <si>
    <t>Contracted Services-(Trash Removal, Snow Removal, Grounds, etc.)</t>
  </si>
  <si>
    <t>Contracted Services-Other</t>
  </si>
  <si>
    <t>Property Insurance</t>
  </si>
  <si>
    <t>Facility Loan Debt Service (P &amp; I)</t>
  </si>
  <si>
    <t>Total Occupancy</t>
  </si>
  <si>
    <t>Education Management Organization Fee</t>
  </si>
  <si>
    <t>Other Costs</t>
  </si>
  <si>
    <t>Non-Facility Loan Payments (P &amp; I)</t>
  </si>
  <si>
    <t>Fundraising Expense</t>
  </si>
  <si>
    <t>Contingency</t>
  </si>
  <si>
    <t>Liability Insurance</t>
  </si>
  <si>
    <t>Replacement Reserve</t>
  </si>
  <si>
    <t>Directors and Officers' Insurance</t>
  </si>
  <si>
    <t>Automobile Insurance</t>
  </si>
  <si>
    <t>Indemnity Insurance</t>
  </si>
  <si>
    <t>Other Insurance</t>
  </si>
  <si>
    <t>Total Other Costs</t>
  </si>
  <si>
    <t>Total Expenses</t>
  </si>
  <si>
    <t>BUDGETED SURPLUS/(DEFICIT)</t>
  </si>
  <si>
    <t>Estimated Cash Balance at the Beginning of the FY</t>
  </si>
  <si>
    <t>Net Surplus/(Deficit) for the FY</t>
  </si>
  <si>
    <t>Estimated Cash Balance at the End of the FY</t>
  </si>
  <si>
    <t>BUDGETED DATA SUMMARY TABLE</t>
  </si>
  <si>
    <t>Number of Employees Budgeted</t>
  </si>
  <si>
    <t>Total Salaries Budgeted</t>
  </si>
  <si>
    <t>Fixed</t>
  </si>
  <si>
    <t>Per Pupil</t>
  </si>
  <si>
    <t>Fixed Per Year</t>
  </si>
  <si>
    <t>% of Salaries</t>
  </si>
  <si>
    <t>Per Employee</t>
  </si>
  <si>
    <t>Charter School</t>
  </si>
  <si>
    <t>Contract School</t>
  </si>
  <si>
    <t>School Name</t>
  </si>
  <si>
    <t>This worksheet is only required if you plan to use loans for facility projects, capital expenditures, or operations.</t>
  </si>
  <si>
    <t>Facility Loan(s)</t>
  </si>
  <si>
    <t>Loan(s) used to acquire or renovate a school building.</t>
  </si>
  <si>
    <t>Notes:</t>
  </si>
  <si>
    <r>
      <t xml:space="preserve">Do </t>
    </r>
    <r>
      <rPr>
        <b/>
        <i/>
        <sz val="10"/>
        <rFont val="Arial"/>
        <family val="2"/>
      </rPr>
      <t>NOT</t>
    </r>
    <r>
      <rPr>
        <sz val="10"/>
        <rFont val="Arial"/>
        <family val="2"/>
      </rPr>
      <t xml:space="preserve"> include loan proceeds or associated expenses in the budget forms.</t>
    </r>
  </si>
  <si>
    <t>Facility loan proceeds and associated expenses should be reflected in the Sources and Uses Appendix.</t>
  </si>
  <si>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</si>
  <si>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t>Facility Loan Information</t>
  </si>
  <si>
    <t>Term (in months)</t>
  </si>
  <si>
    <t>Rate (annual)</t>
  </si>
  <si>
    <t>Annual Principal &amp; Interest Payments</t>
  </si>
  <si>
    <t>Non-Facility Loan(s)</t>
  </si>
  <si>
    <t>Loan(s) used to procure instructional equipment, educational materials, furniture, computers, or for general school operations.</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</si>
  <si>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</si>
  <si>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</si>
  <si>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Non-Facility Loan Information</t>
  </si>
  <si>
    <t>Calculations:</t>
  </si>
  <si>
    <t>b) In Column B (Sections 1 &amp; 2), enter the number of staff per position. Please note that Special Education Teachers and Teacher Aides are highlighted in Cells B27 and B28 beginning in Year 1. If allocated/approved by CPS (based on a student's IEP's), the</t>
  </si>
  <si>
    <t>SGSA Revenue</t>
  </si>
  <si>
    <t>FY2013</t>
  </si>
  <si>
    <t>Budgeted Total Enrollment</t>
  </si>
  <si>
    <t>Estimated % of Students Eligible for Free and Reduced Lunch</t>
  </si>
  <si>
    <t># of Students Eligible for Free and Reduced Lunch</t>
  </si>
  <si>
    <t>Estimated SGSA Rate</t>
  </si>
  <si>
    <t>Total SGSA Revenue</t>
  </si>
  <si>
    <t>Federal Title 1 Revenue</t>
  </si>
  <si>
    <t>Projected % of Students Qualifying for Free and Reduced Lunch (FRL)</t>
  </si>
  <si>
    <t># of Students Qualifying for FRL</t>
  </si>
  <si>
    <t>Projected % of Students Qualifying for Temporary Assistance for Needy Families (TANF)</t>
  </si>
  <si>
    <t># of Students Qualifying for TANF</t>
  </si>
  <si>
    <t>Title I Eligible Students [(FRL x 60%)+(TANF x 40%)]</t>
  </si>
  <si>
    <r>
      <t xml:space="preserve">Title I Poverty Index (Title I Eligible </t>
    </r>
    <r>
      <rPr>
        <b/>
        <sz val="10"/>
        <rFont val="Calibri"/>
        <family val="2"/>
      </rPr>
      <t>÷</t>
    </r>
    <r>
      <rPr>
        <b/>
        <sz val="10"/>
        <rFont val="Arial"/>
        <family val="2"/>
      </rPr>
      <t xml:space="preserve"> Enrollment)</t>
    </r>
  </si>
  <si>
    <t>Title I Eligible Per Pupil Rate ($579 base rate + $23 increases per Title I Index % increase)</t>
  </si>
  <si>
    <t>Total Title I Funding for the Fiscal Year (Per Pupil Rate x Title I Eligible Students)</t>
  </si>
  <si>
    <t>Federal Title 2 Revenue</t>
  </si>
  <si>
    <t>Estimated Rate Per Student</t>
  </si>
  <si>
    <t>Total Title 2 Revenue</t>
  </si>
  <si>
    <t>Elementary School Expansion Funding</t>
  </si>
  <si>
    <t>Expansion Enrollment</t>
  </si>
  <si>
    <t>Expansion Funding Per Student</t>
  </si>
  <si>
    <t>Total Elementary School Expansion Revenue</t>
  </si>
  <si>
    <t>High School Expansion Funding</t>
  </si>
  <si>
    <t>Total High School Expansion Revenue</t>
  </si>
  <si>
    <t>Total Expansion Revenue</t>
  </si>
  <si>
    <t>English Language Learners - State of Illinois Funding</t>
  </si>
  <si>
    <r>
      <t xml:space="preserve">This section is only for schools that are projecting </t>
    </r>
    <r>
      <rPr>
        <b/>
        <i/>
        <u/>
        <sz val="12"/>
        <rFont val="Arial"/>
        <family val="2"/>
      </rPr>
      <t>100 or more</t>
    </r>
    <r>
      <rPr>
        <b/>
        <sz val="12"/>
        <rFont val="Arial"/>
        <family val="2"/>
      </rPr>
      <t xml:space="preserve"> ELL students in any fiscal year.</t>
    </r>
  </si>
  <si>
    <r>
      <rPr>
        <b/>
        <sz val="10"/>
        <rFont val="Arial"/>
        <family val="2"/>
      </rPr>
      <t>Enter</t>
    </r>
    <r>
      <rPr>
        <sz val="10"/>
        <rFont val="Arial"/>
        <family val="2"/>
      </rPr>
      <t xml:space="preserve"> </t>
    </r>
    <r>
      <rPr>
        <b/>
        <sz val="10"/>
        <rFont val="Arial"/>
        <family val="2"/>
      </rPr>
      <t>1</t>
    </r>
    <r>
      <rPr>
        <sz val="10"/>
        <rFont val="Arial"/>
        <family val="2"/>
      </rPr>
      <t xml:space="preserve"> </t>
    </r>
    <r>
      <rPr>
        <b/>
        <sz val="10"/>
        <rFont val="Arial"/>
        <family val="2"/>
      </rPr>
      <t>only if you are projected to have 100 or more ELL studen</t>
    </r>
    <r>
      <rPr>
        <sz val="10"/>
        <rFont val="Arial"/>
        <family val="2"/>
      </rPr>
      <t>ts</t>
    </r>
    <r>
      <rPr>
        <b/>
        <sz val="10"/>
        <rFont val="Arial"/>
        <family val="2"/>
      </rPr>
      <t>; otherwise, leave blank or zero.</t>
    </r>
  </si>
  <si>
    <t>Rate for 100 or more ELL students</t>
  </si>
  <si>
    <t>Total Funding</t>
  </si>
  <si>
    <r>
      <t xml:space="preserve">This section is only for schools that are projecting </t>
    </r>
    <r>
      <rPr>
        <b/>
        <i/>
        <u/>
        <sz val="12"/>
        <rFont val="Arial"/>
        <family val="2"/>
      </rPr>
      <t>20-99</t>
    </r>
    <r>
      <rPr>
        <b/>
        <i/>
        <sz val="12"/>
        <rFont val="Arial"/>
        <family val="2"/>
      </rPr>
      <t xml:space="preserve"> </t>
    </r>
    <r>
      <rPr>
        <b/>
        <sz val="12"/>
        <rFont val="Arial"/>
        <family val="2"/>
      </rPr>
      <t>ELL students in any fiscal year.</t>
    </r>
  </si>
  <si>
    <t>Enter the number of ELL students that you are projecting. It can only be from 20 to 99 students. If you are projecting less than 20 ELL students, "0" should be entered.</t>
  </si>
  <si>
    <t>Rate for 20-99 ELL Students</t>
  </si>
  <si>
    <t>English Language Learners - Federal Funding</t>
  </si>
  <si>
    <r>
      <t xml:space="preserve">This section is only for schools that are projecting </t>
    </r>
    <r>
      <rPr>
        <b/>
        <i/>
        <u/>
        <sz val="12"/>
        <rFont val="Arial"/>
        <family val="2"/>
      </rPr>
      <t>250 or more</t>
    </r>
    <r>
      <rPr>
        <b/>
        <sz val="12"/>
        <rFont val="Arial"/>
        <family val="2"/>
      </rPr>
      <t xml:space="preserve"> ELL students in any fiscal year.</t>
    </r>
  </si>
  <si>
    <r>
      <t xml:space="preserve">Enter </t>
    </r>
    <r>
      <rPr>
        <b/>
        <sz val="10"/>
        <rFont val="Arial"/>
        <family val="2"/>
      </rPr>
      <t>1</t>
    </r>
    <r>
      <rPr>
        <sz val="10"/>
        <rFont val="Arial"/>
        <family val="2"/>
      </rPr>
      <t xml:space="preserve"> </t>
    </r>
    <r>
      <rPr>
        <b/>
        <sz val="10"/>
        <rFont val="Arial"/>
        <family val="2"/>
      </rPr>
      <t>only if you are projected to have 250 or more ELL studen</t>
    </r>
    <r>
      <rPr>
        <sz val="10"/>
        <rFont val="Arial"/>
        <family val="2"/>
      </rPr>
      <t>ts</t>
    </r>
    <r>
      <rPr>
        <b/>
        <sz val="10"/>
        <rFont val="Arial"/>
        <family val="2"/>
      </rPr>
      <t>; otherwise, leave blank or zero.</t>
    </r>
  </si>
  <si>
    <t>Rate for 250 or more ELL students</t>
  </si>
  <si>
    <r>
      <t xml:space="preserve">This section is only for schools that are projecting </t>
    </r>
    <r>
      <rPr>
        <b/>
        <i/>
        <u/>
        <sz val="12"/>
        <rFont val="Arial"/>
        <family val="2"/>
      </rPr>
      <t>20-249</t>
    </r>
    <r>
      <rPr>
        <b/>
        <sz val="12"/>
        <rFont val="Arial"/>
        <family val="2"/>
      </rPr>
      <t xml:space="preserve"> ELL students in any fiscal year.</t>
    </r>
  </si>
  <si>
    <t>Enter the number of ELL students that you are projecting. It can only be from 20 to 249 students. If you are projecting less than 20 ELL students, "0" should be entered.</t>
  </si>
  <si>
    <t>Rate for 20-249 ELL Students</t>
  </si>
  <si>
    <t>ELL Funding Summary</t>
  </si>
  <si>
    <t xml:space="preserve">   Total State Funding</t>
  </si>
  <si>
    <t xml:space="preserve">   Total Federal Funding</t>
  </si>
  <si>
    <t>Total ELL Funding</t>
  </si>
  <si>
    <t>Budget Summary</t>
  </si>
  <si>
    <t>Incubation Year</t>
  </si>
  <si>
    <t>% of Total Revenues</t>
  </si>
  <si>
    <t>$ Cost Per Pupil</t>
  </si>
  <si>
    <t>% of Total Expenses</t>
  </si>
  <si>
    <t>Beginning Cash Balance</t>
  </si>
  <si>
    <t>Net Surplus/(Deficit) for the Fiscal Year</t>
  </si>
  <si>
    <t>Estimated Cash Balance at the End of the Fiscal Year</t>
  </si>
  <si>
    <t>DATA SUMMARY TABLE</t>
  </si>
  <si>
    <t>Master Teachers</t>
  </si>
  <si>
    <t>Regular Teachers</t>
  </si>
  <si>
    <t>Curriculum Specialist</t>
  </si>
  <si>
    <t xml:space="preserve">Dean </t>
  </si>
  <si>
    <t>Office Manager</t>
  </si>
  <si>
    <t>Technology Specialist</t>
  </si>
  <si>
    <t>Custodian</t>
  </si>
  <si>
    <t>Teachers Aides</t>
  </si>
  <si>
    <t>Master Teacher</t>
  </si>
  <si>
    <t>CEO</t>
  </si>
  <si>
    <t>College Counselor</t>
  </si>
  <si>
    <t>Social Worker</t>
  </si>
  <si>
    <t>Master Teachers Develop Curriculum/Train Regular Teachers</t>
  </si>
  <si>
    <t>Curriculum Specialist Train and work with Master Teachers</t>
  </si>
  <si>
    <t>Principal Oversees entire operation of school</t>
  </si>
  <si>
    <t>Deans Assists Principal with student mentoring discipline</t>
  </si>
  <si>
    <t xml:space="preserve">Regular Teachers Teach Students in alignment with curriculum </t>
  </si>
  <si>
    <t>Teacher Aides Assist students and Teachers with class room work</t>
  </si>
  <si>
    <t>Administrative Assistant Assists office mgr and Principal with Admin</t>
  </si>
  <si>
    <t>Custodians Responsible for maintenance of school</t>
  </si>
  <si>
    <t>Security Responsible for safety of school</t>
  </si>
  <si>
    <t>Office Manager Responsible for all School Administrative work</t>
  </si>
  <si>
    <t>CEO Oversees Principal and the entire School</t>
  </si>
  <si>
    <t>College Counselor Responsible for preparing students for college</t>
  </si>
  <si>
    <t>Social Worker Responsible for students well being</t>
  </si>
  <si>
    <t xml:space="preserve">Technology Specialist </t>
  </si>
  <si>
    <t>Evelyn Ann Charter Institute</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</si>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</sst>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7" formatCode="&quot;$&quot;#,##0.00_);\(&quot;$&quot;#,##0.00\)"/>
    <numFmt numFmtId="8" formatCode="&quot;$&quot;#,##0.00_);[Red]\(&quot;$&quot;#,##0.00\)"/>
    <numFmt numFmtId="43" formatCode="_(* #,##0.00_);_(* \(#,##0.00\);_(* &quot;-&quot;??_);_(@_)"/>
    <numFmt numFmtId="164" formatCode="_(* #,##0_);_(* \(#,##0\);_(* &quot;-&quot;??_);_(@_)"/>
    <numFmt numFmtId="165" formatCode="&quot;$&quot;#,##0"/>
    <numFmt numFmtId="166" formatCode="0.00_);\(0.00\)"/>
    <numFmt numFmtId="167" formatCode="0.0%"/>
    <numFmt numFmtId="168" formatCode="0.0"/>
    <numFmt numFmtId="169" formatCode="#,##0.0"/>
    <numFmt numFmtId="170" formatCode="[$-409]d\-mmm;@"/>
    <numFmt numFmtId="171" formatCode="&quot;$&quot;#,##0.00"/>
    <numFmt numFmtId="172" formatCode="0_);\(0\)"/>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b/>
      <sz val="11"/>
      <name val="Arial"/>
      <family val="2"/>
    </font>
    <font>
      <sz val="10"/>
      <name val="Arial"/>
      <family val="2"/>
    </font>
    <font>
      <b/>
      <i/>
      <u/>
      <sz val="12"/>
      <name val="Arial"/>
      <family val="2"/>
    </font>
    <font>
      <b/>
      <i/>
      <sz val="12"/>
      <name val="Arial"/>
      <family val="2"/>
    </font>
    <font>
      <b/>
      <sz val="14"/>
      <name val="Arial"/>
      <family val="2"/>
    </font>
    <font>
      <sz val="11"/>
      <name val="Arial"/>
      <family val="2"/>
    </font>
    <font>
      <b/>
      <i/>
      <sz val="11"/>
      <name val="Arial"/>
      <family val="2"/>
    </font>
    <font>
      <b/>
      <i/>
      <sz val="14"/>
      <name val="Arial"/>
      <family val="2"/>
    </font>
    <font>
      <b/>
      <i/>
      <u/>
      <sz val="11"/>
      <name val="Arial"/>
      <family val="2"/>
    </font>
    <font>
      <i/>
      <sz val="10"/>
      <name val="Calibri"/>
      <family val="2"/>
    </font>
    <font>
      <i/>
      <sz val="11"/>
      <name val="Arial"/>
      <family val="2"/>
    </font>
    <font>
      <b/>
      <u/>
      <sz val="11"/>
      <name val="Arial"/>
      <family val="2"/>
    </font>
    <font>
      <b/>
      <sz val="11"/>
      <name val="Times New Roman"/>
      <family val="1"/>
    </font>
    <font>
      <sz val="11"/>
      <name val="Times New Roman"/>
      <family val="1"/>
    </font>
    <font>
      <sz val="11"/>
      <color indexed="8"/>
      <name val="Times New Roman"/>
      <family val="1"/>
    </font>
    <font>
      <b/>
      <sz val="11"/>
      <color indexed="8"/>
      <name val="Times New Roman"/>
      <family val="1"/>
    </font>
    <font>
      <b/>
      <u/>
      <sz val="11"/>
      <name val="Times New Roman"/>
      <family val="1"/>
    </font>
    <font>
      <b/>
      <sz val="12"/>
      <color theme="1"/>
      <name val="Calibri"/>
      <family val="2"/>
      <scheme val="minor"/>
    </font>
    <font>
      <b/>
      <sz val="11"/>
      <color indexed="8"/>
      <name val="Calibri"/>
      <family val="2"/>
    </font>
    <font>
      <b/>
      <u/>
      <sz val="10"/>
      <name val="Arial"/>
      <family val="2"/>
    </font>
    <font>
      <b/>
      <i/>
      <sz val="10"/>
      <name val="Arial"/>
      <family val="2"/>
    </font>
    <font>
      <b/>
      <sz val="10"/>
      <name val="Verdana"/>
      <family val="2"/>
    </font>
    <font>
      <b/>
      <sz val="12"/>
      <name val="Verdana"/>
      <family val="2"/>
    </font>
    <font>
      <sz val="12"/>
      <name val="Verdana"/>
      <family val="2"/>
    </font>
    <font>
      <sz val="12"/>
      <name val="Arial"/>
      <family val="2"/>
    </font>
    <font>
      <b/>
      <sz val="12"/>
      <name val="Cambria"/>
      <family val="1"/>
    </font>
    <font>
      <b/>
      <sz val="18"/>
      <name val="Verdana"/>
      <family val="2"/>
    </font>
    <font>
      <sz val="18"/>
      <name val="Verdana"/>
      <family val="2"/>
    </font>
    <font>
      <sz val="18"/>
      <name val="Arial"/>
      <family val="2"/>
    </font>
    <font>
      <b/>
      <sz val="14"/>
      <name val="Verdana"/>
      <family val="2"/>
    </font>
    <font>
      <sz val="14"/>
      <name val="Cambria"/>
      <family val="1"/>
    </font>
    <font>
      <sz val="12"/>
      <name val="Cambria"/>
      <family val="1"/>
    </font>
    <font>
      <b/>
      <sz val="14"/>
      <name val="Cambria"/>
      <family val="1"/>
    </font>
    <font>
      <i/>
      <sz val="12"/>
      <name val="Cambria"/>
      <family val="1"/>
    </font>
    <font>
      <u/>
      <sz val="12"/>
      <name val="Cambria"/>
      <family val="1"/>
    </font>
    <font>
      <sz val="10"/>
      <name val="Verdana"/>
      <family val="2"/>
    </font>
    <font>
      <b/>
      <i/>
      <sz val="12"/>
      <name val="Cambria"/>
      <family val="1"/>
    </font>
    <font>
      <b/>
      <sz val="10"/>
      <name val="Calibri"/>
      <family val="2"/>
    </font>
    <font>
      <b/>
      <sz val="11"/>
      <name val="Cambria"/>
      <family val="1"/>
    </font>
  </fonts>
  <fills count="1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s>
  <borders count="4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40" fillId="0" borderId="0"/>
    <xf numFmtId="9" fontId="1" fillId="0" borderId="0" applyFont="0" applyFill="0" applyBorder="0" applyAlignment="0" applyProtection="0"/>
  </cellStyleXfs>
  <cellXfs count="939">
    <xf numFmtId="0" fontId="0" fillId="0" borderId="0" xfId="0"/>
    <xf numFmtId="0" fontId="0" fillId="0" borderId="0" xfId="0" applyProtection="1">
      <protection locked="0"/>
    </xf>
    <xf numFmtId="0" fontId="4" fillId="0" borderId="0" xfId="0" applyFont="1" applyBorder="1"/>
    <xf numFmtId="0" fontId="4" fillId="4" borderId="3" xfId="0" applyFont="1" applyFill="1" applyBorder="1" applyProtection="1"/>
    <xf numFmtId="0" fontId="4" fillId="0" borderId="3" xfId="0" applyFont="1" applyBorder="1" applyAlignment="1">
      <alignment horizontal="center"/>
    </xf>
    <xf numFmtId="0" fontId="4" fillId="0" borderId="0" xfId="0" applyFont="1" applyBorder="1" applyAlignment="1">
      <alignment horizontal="center"/>
    </xf>
    <xf numFmtId="0" fontId="0" fillId="0" borderId="0" xfId="0" applyBorder="1" applyProtection="1">
      <protection locked="0"/>
    </xf>
    <xf numFmtId="0" fontId="0" fillId="0" borderId="0" xfId="0" applyBorder="1"/>
    <xf numFmtId="0" fontId="0" fillId="0" borderId="12" xfId="0" applyBorder="1"/>
    <xf numFmtId="0" fontId="0" fillId="2" borderId="0" xfId="0" applyFill="1"/>
    <xf numFmtId="0" fontId="0" fillId="2" borderId="0" xfId="0" applyFill="1" applyBorder="1"/>
    <xf numFmtId="0" fontId="4" fillId="0" borderId="1" xfId="0" applyFont="1" applyBorder="1" applyAlignment="1">
      <alignment horizontal="center"/>
    </xf>
    <xf numFmtId="0" fontId="0" fillId="0" borderId="0" xfId="0" applyAlignment="1" applyProtection="1">
      <alignment horizontal="center"/>
      <protection locked="0"/>
    </xf>
    <xf numFmtId="0" fontId="4" fillId="3" borderId="3" xfId="0" applyFont="1" applyFill="1" applyBorder="1" applyAlignment="1">
      <alignment horizontal="center"/>
    </xf>
    <xf numFmtId="5" fontId="4" fillId="4" borderId="3" xfId="0" applyNumberFormat="1" applyFont="1" applyFill="1" applyBorder="1" applyAlignment="1">
      <alignment horizontal="center"/>
    </xf>
    <xf numFmtId="0" fontId="4" fillId="2" borderId="0" xfId="0" applyFont="1" applyFill="1" applyBorder="1" applyAlignment="1">
      <alignment horizontal="center"/>
    </xf>
    <xf numFmtId="0" fontId="0" fillId="0" borderId="0"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0" xfId="0" applyFont="1" applyAlignment="1">
      <alignment horizontal="center"/>
    </xf>
    <xf numFmtId="0" fontId="9" fillId="6" borderId="3" xfId="0" applyFont="1" applyFill="1" applyBorder="1" applyAlignment="1">
      <alignment horizontal="center"/>
    </xf>
    <xf numFmtId="0" fontId="0" fillId="0" borderId="3" xfId="0" applyBorder="1"/>
    <xf numFmtId="0" fontId="4" fillId="6" borderId="3" xfId="0" applyFont="1" applyFill="1" applyBorder="1" applyAlignment="1">
      <alignment horizontal="center"/>
    </xf>
    <xf numFmtId="0" fontId="3" fillId="6" borderId="3" xfId="0" applyFont="1" applyFill="1" applyBorder="1" applyAlignment="1">
      <alignment horizontal="center"/>
    </xf>
    <xf numFmtId="0" fontId="4" fillId="2" borderId="3" xfId="0" applyFont="1" applyFill="1" applyBorder="1" applyAlignment="1">
      <alignment horizontal="center"/>
    </xf>
    <xf numFmtId="0" fontId="10" fillId="2" borderId="3" xfId="0" applyFont="1" applyFill="1" applyBorder="1" applyAlignment="1">
      <alignment horizontal="left" vertical="top" wrapText="1"/>
    </xf>
    <xf numFmtId="0" fontId="4" fillId="2" borderId="1" xfId="0" applyFont="1" applyFill="1" applyBorder="1" applyAlignment="1">
      <alignment horizontal="center"/>
    </xf>
    <xf numFmtId="49" fontId="10" fillId="0" borderId="1" xfId="0" applyNumberFormat="1" applyFont="1" applyFill="1" applyBorder="1" applyAlignment="1">
      <alignment horizontal="left" vertical="center" wrapText="1"/>
    </xf>
    <xf numFmtId="0" fontId="4" fillId="2" borderId="16" xfId="0" applyFont="1" applyFill="1" applyBorder="1" applyAlignment="1">
      <alignment horizontal="center"/>
    </xf>
    <xf numFmtId="49" fontId="10" fillId="0" borderId="16"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top" wrapText="1"/>
    </xf>
    <xf numFmtId="0" fontId="4" fillId="2" borderId="2" xfId="0" applyFont="1" applyFill="1" applyBorder="1" applyAlignment="1">
      <alignment horizontal="center"/>
    </xf>
    <xf numFmtId="49" fontId="10" fillId="0" borderId="2" xfId="0" applyNumberFormat="1" applyFont="1" applyFill="1" applyBorder="1" applyAlignment="1">
      <alignment horizontal="left" vertical="top" wrapText="1"/>
    </xf>
    <xf numFmtId="49" fontId="10" fillId="0" borderId="3" xfId="0" applyNumberFormat="1" applyFont="1" applyFill="1" applyBorder="1" applyAlignment="1">
      <alignment horizontal="left" vertical="top" wrapText="1"/>
    </xf>
    <xf numFmtId="49" fontId="12" fillId="7" borderId="3" xfId="0" applyNumberFormat="1" applyFont="1" applyFill="1" applyBorder="1" applyAlignment="1">
      <alignment horizontal="left" vertical="top" wrapText="1"/>
    </xf>
    <xf numFmtId="0" fontId="10" fillId="0" borderId="1" xfId="0" applyFont="1" applyBorder="1" applyAlignment="1">
      <alignment wrapText="1"/>
    </xf>
    <xf numFmtId="0" fontId="5" fillId="0" borderId="1" xfId="0" applyFont="1" applyBorder="1" applyAlignment="1">
      <alignment wrapText="1"/>
    </xf>
    <xf numFmtId="0" fontId="10" fillId="0" borderId="16" xfId="0" applyFont="1" applyBorder="1" applyAlignment="1">
      <alignment wrapText="1"/>
    </xf>
    <xf numFmtId="0" fontId="10" fillId="0" borderId="16" xfId="0" applyFont="1" applyFill="1" applyBorder="1" applyAlignment="1">
      <alignment wrapText="1"/>
    </xf>
    <xf numFmtId="0" fontId="10" fillId="0" borderId="2" xfId="0" applyFont="1" applyBorder="1" applyAlignment="1">
      <alignment wrapText="1"/>
    </xf>
    <xf numFmtId="0" fontId="10" fillId="0" borderId="0" xfId="0" applyFont="1" applyBorder="1" applyAlignment="1">
      <alignment wrapText="1"/>
    </xf>
    <xf numFmtId="0" fontId="3" fillId="6" borderId="3" xfId="0" applyFont="1" applyFill="1" applyBorder="1" applyAlignment="1">
      <alignment horizontal="center" wrapText="1"/>
    </xf>
    <xf numFmtId="0" fontId="10" fillId="0" borderId="1" xfId="0" applyFont="1" applyBorder="1" applyAlignment="1">
      <alignment vertical="top" wrapText="1"/>
    </xf>
    <xf numFmtId="0" fontId="4" fillId="0" borderId="16" xfId="0" applyFont="1" applyBorder="1" applyAlignment="1">
      <alignment horizontal="center"/>
    </xf>
    <xf numFmtId="0" fontId="11" fillId="0" borderId="16" xfId="0" applyFont="1" applyBorder="1" applyAlignment="1">
      <alignment horizontal="left" vertical="top" wrapText="1"/>
    </xf>
    <xf numFmtId="0" fontId="5" fillId="0" borderId="16" xfId="0" applyFont="1" applyBorder="1" applyAlignment="1">
      <alignment horizontal="left" vertical="top" wrapText="1"/>
    </xf>
    <xf numFmtId="0" fontId="4" fillId="0" borderId="2" xfId="0" applyFont="1" applyBorder="1" applyAlignment="1">
      <alignment horizontal="center"/>
    </xf>
    <xf numFmtId="0" fontId="11" fillId="0" borderId="2" xfId="0" applyFont="1" applyBorder="1" applyAlignment="1">
      <alignment vertical="top" wrapText="1"/>
    </xf>
    <xf numFmtId="0" fontId="10" fillId="0" borderId="16" xfId="0" applyNumberFormat="1" applyFont="1" applyBorder="1" applyAlignment="1">
      <alignment vertical="top" wrapText="1"/>
    </xf>
    <xf numFmtId="0" fontId="10" fillId="0" borderId="2" xfId="0" applyNumberFormat="1" applyFont="1" applyBorder="1" applyAlignment="1">
      <alignment vertical="top" wrapText="1"/>
    </xf>
    <xf numFmtId="0" fontId="10" fillId="0" borderId="0" xfId="0" applyFont="1" applyBorder="1" applyAlignment="1">
      <alignment vertical="top" wrapText="1"/>
    </xf>
    <xf numFmtId="0" fontId="0" fillId="0" borderId="0" xfId="0" applyBorder="1" applyAlignment="1">
      <alignment wrapText="1"/>
    </xf>
    <xf numFmtId="0" fontId="3" fillId="6" borderId="18" xfId="0" applyFont="1" applyFill="1" applyBorder="1" applyAlignment="1">
      <alignment horizontal="center" wrapText="1"/>
    </xf>
    <xf numFmtId="0" fontId="10" fillId="0" borderId="18" xfId="0" applyFont="1" applyBorder="1" applyAlignment="1">
      <alignment vertical="top" wrapText="1"/>
    </xf>
    <xf numFmtId="0" fontId="5" fillId="6" borderId="18" xfId="0" applyFont="1" applyFill="1" applyBorder="1" applyAlignment="1">
      <alignment horizontal="center" wrapText="1"/>
    </xf>
    <xf numFmtId="0" fontId="5" fillId="6" borderId="3" xfId="0" applyFont="1" applyFill="1" applyBorder="1" applyAlignment="1">
      <alignment horizontal="center" vertical="top" wrapText="1"/>
    </xf>
    <xf numFmtId="0" fontId="10" fillId="0" borderId="3" xfId="0" applyFont="1" applyBorder="1" applyAlignment="1">
      <alignment vertical="top" wrapText="1"/>
    </xf>
    <xf numFmtId="0" fontId="5" fillId="6" borderId="1" xfId="0" applyFont="1" applyFill="1" applyBorder="1" applyAlignment="1">
      <alignment horizontal="center" wrapText="1"/>
    </xf>
    <xf numFmtId="0" fontId="10" fillId="0" borderId="16" xfId="0" applyFont="1" applyBorder="1" applyAlignment="1">
      <alignment vertical="top" wrapText="1"/>
    </xf>
    <xf numFmtId="0" fontId="10" fillId="0" borderId="2" xfId="0" applyFont="1" applyBorder="1" applyAlignment="1">
      <alignment vertical="top" wrapText="1"/>
    </xf>
    <xf numFmtId="0" fontId="11" fillId="0" borderId="16" xfId="0" applyFont="1" applyBorder="1" applyAlignment="1">
      <alignment vertical="top" wrapText="1"/>
    </xf>
    <xf numFmtId="0" fontId="0" fillId="0" borderId="3" xfId="0" applyBorder="1" applyAlignment="1">
      <alignment wrapText="1"/>
    </xf>
    <xf numFmtId="0" fontId="3" fillId="6" borderId="3" xfId="0" quotePrefix="1" applyFont="1" applyFill="1" applyBorder="1" applyAlignment="1">
      <alignment horizontal="center" wrapText="1"/>
    </xf>
    <xf numFmtId="0" fontId="10" fillId="2" borderId="3" xfId="0" applyFont="1" applyFill="1" applyBorder="1" applyAlignment="1">
      <alignment vertical="top" wrapText="1"/>
    </xf>
    <xf numFmtId="0" fontId="10" fillId="2" borderId="1" xfId="0" applyFont="1" applyFill="1" applyBorder="1" applyAlignment="1">
      <alignment vertical="top" wrapText="1"/>
    </xf>
    <xf numFmtId="0" fontId="10" fillId="2" borderId="16" xfId="0" applyFont="1" applyFill="1" applyBorder="1" applyAlignment="1">
      <alignment vertical="top" wrapText="1"/>
    </xf>
    <xf numFmtId="0" fontId="10" fillId="2" borderId="2" xfId="0" applyFont="1" applyFill="1" applyBorder="1" applyAlignment="1">
      <alignment vertical="top" wrapText="1"/>
    </xf>
    <xf numFmtId="0" fontId="5" fillId="0" borderId="2" xfId="0" applyFont="1" applyBorder="1" applyAlignment="1">
      <alignment wrapText="1"/>
    </xf>
    <xf numFmtId="0" fontId="10" fillId="0" borderId="22" xfId="0" applyFont="1" applyBorder="1" applyAlignment="1">
      <alignment vertical="top" wrapText="1"/>
    </xf>
    <xf numFmtId="0" fontId="10" fillId="0" borderId="23" xfId="0" applyFont="1" applyBorder="1" applyAlignment="1">
      <alignment vertical="top" wrapText="1"/>
    </xf>
    <xf numFmtId="0" fontId="10" fillId="0" borderId="3" xfId="0" applyFont="1" applyBorder="1"/>
    <xf numFmtId="0" fontId="3" fillId="6" borderId="1" xfId="0" applyFont="1" applyFill="1" applyBorder="1" applyAlignment="1">
      <alignment horizontal="center" wrapText="1"/>
    </xf>
    <xf numFmtId="0" fontId="4" fillId="2" borderId="14" xfId="0" applyFont="1" applyFill="1" applyBorder="1" applyAlignment="1">
      <alignment horizontal="center"/>
    </xf>
    <xf numFmtId="0" fontId="10" fillId="2" borderId="18" xfId="0" applyNumberFormat="1" applyFont="1" applyFill="1" applyBorder="1" applyAlignment="1">
      <alignment horizontal="left" vertical="top" wrapText="1"/>
    </xf>
    <xf numFmtId="0" fontId="4" fillId="2" borderId="24" xfId="0" applyFont="1" applyFill="1" applyBorder="1" applyAlignment="1">
      <alignment horizontal="center"/>
    </xf>
    <xf numFmtId="0" fontId="10" fillId="2" borderId="3" xfId="0" applyNumberFormat="1" applyFont="1" applyFill="1" applyBorder="1" applyAlignment="1">
      <alignment horizontal="left" wrapText="1"/>
    </xf>
    <xf numFmtId="0" fontId="5" fillId="2" borderId="3" xfId="0" quotePrefix="1" applyNumberFormat="1" applyFont="1" applyFill="1" applyBorder="1" applyAlignment="1">
      <alignment horizontal="left" vertical="top" wrapText="1"/>
    </xf>
    <xf numFmtId="0" fontId="5" fillId="2" borderId="3" xfId="0" quotePrefix="1" applyNumberFormat="1" applyFont="1" applyFill="1" applyBorder="1" applyAlignment="1">
      <alignment horizontal="left" wrapText="1"/>
    </xf>
    <xf numFmtId="0" fontId="11" fillId="2" borderId="3" xfId="0" quotePrefix="1" applyNumberFormat="1" applyFont="1" applyFill="1" applyBorder="1" applyAlignment="1">
      <alignment horizontal="left" wrapText="1"/>
    </xf>
    <xf numFmtId="0" fontId="10" fillId="2" borderId="3" xfId="0" applyNumberFormat="1" applyFont="1" applyFill="1" applyBorder="1" applyAlignment="1">
      <alignment horizontal="left" vertical="top" wrapText="1"/>
    </xf>
    <xf numFmtId="0" fontId="4" fillId="8" borderId="3" xfId="0" applyFont="1" applyFill="1" applyBorder="1" applyAlignment="1">
      <alignment horizontal="center"/>
    </xf>
    <xf numFmtId="0" fontId="5" fillId="8" borderId="3" xfId="0" applyFont="1" applyFill="1" applyBorder="1" applyAlignment="1">
      <alignment horizontal="center" wrapText="1"/>
    </xf>
    <xf numFmtId="0" fontId="5" fillId="0" borderId="3" xfId="0" applyFont="1" applyBorder="1" applyAlignment="1">
      <alignment horizontal="left" vertical="top" wrapText="1"/>
    </xf>
    <xf numFmtId="0" fontId="10" fillId="0" borderId="3" xfId="0" applyFont="1" applyBorder="1" applyAlignment="1">
      <alignment wrapText="1"/>
    </xf>
    <xf numFmtId="0" fontId="10" fillId="0" borderId="3" xfId="0" applyFont="1" applyBorder="1" applyAlignment="1">
      <alignment horizontal="left" vertical="top" wrapText="1"/>
    </xf>
    <xf numFmtId="0" fontId="10" fillId="0" borderId="19" xfId="0" applyFont="1" applyBorder="1"/>
    <xf numFmtId="0" fontId="10" fillId="0" borderId="19" xfId="0" applyFont="1" applyBorder="1" applyAlignment="1">
      <alignment vertical="top" wrapText="1"/>
    </xf>
    <xf numFmtId="0" fontId="11" fillId="0" borderId="19" xfId="0" applyFont="1" applyBorder="1" applyAlignment="1">
      <alignment vertical="top" wrapText="1"/>
    </xf>
    <xf numFmtId="0" fontId="10" fillId="0" borderId="0" xfId="0" applyFont="1" applyBorder="1"/>
    <xf numFmtId="0" fontId="4" fillId="0" borderId="3" xfId="0" applyFont="1" applyFill="1" applyBorder="1" applyAlignment="1">
      <alignment horizontal="center" vertical="center"/>
    </xf>
    <xf numFmtId="0" fontId="10" fillId="0" borderId="3" xfId="0" applyFont="1" applyFill="1" applyBorder="1" applyAlignment="1">
      <alignment vertical="center" wrapText="1"/>
    </xf>
    <xf numFmtId="49" fontId="4" fillId="0" borderId="3" xfId="0" applyNumberFormat="1" applyFont="1" applyFill="1" applyBorder="1" applyAlignment="1">
      <alignment horizontal="center" vertical="center"/>
    </xf>
    <xf numFmtId="0" fontId="10" fillId="0" borderId="0" xfId="0" applyFont="1"/>
    <xf numFmtId="0" fontId="4" fillId="3" borderId="3" xfId="0" applyFont="1" applyFill="1" applyBorder="1" applyAlignment="1" applyProtection="1">
      <alignment horizontal="left" wrapText="1"/>
    </xf>
    <xf numFmtId="0" fontId="17" fillId="3" borderId="3" xfId="0" applyFont="1" applyFill="1" applyBorder="1" applyAlignment="1" applyProtection="1">
      <alignment horizontal="center" wrapText="1"/>
    </xf>
    <xf numFmtId="0" fontId="17" fillId="3" borderId="3" xfId="0" applyFont="1" applyFill="1" applyBorder="1" applyAlignment="1" applyProtection="1">
      <alignment horizontal="center"/>
    </xf>
    <xf numFmtId="0" fontId="18" fillId="0" borderId="4" xfId="0" applyFont="1" applyBorder="1" applyProtection="1">
      <protection locked="0"/>
    </xf>
    <xf numFmtId="166" fontId="19" fillId="0" borderId="10" xfId="0" applyNumberFormat="1" applyFont="1" applyBorder="1" applyProtection="1">
      <protection locked="0"/>
    </xf>
    <xf numFmtId="5" fontId="18" fillId="0" borderId="25" xfId="1" applyNumberFormat="1" applyFont="1" applyBorder="1" applyProtection="1">
      <protection locked="0"/>
    </xf>
    <xf numFmtId="5" fontId="18" fillId="3" borderId="4" xfId="1" applyNumberFormat="1" applyFont="1" applyFill="1" applyBorder="1" applyProtection="1"/>
    <xf numFmtId="0" fontId="18" fillId="0" borderId="4" xfId="0" applyFont="1" applyBorder="1" applyAlignment="1" applyProtection="1">
      <protection locked="0"/>
    </xf>
    <xf numFmtId="5" fontId="18" fillId="0" borderId="13" xfId="1" applyNumberFormat="1" applyFont="1" applyBorder="1" applyProtection="1">
      <protection locked="0"/>
    </xf>
    <xf numFmtId="5" fontId="19" fillId="0" borderId="13" xfId="1" applyNumberFormat="1" applyFont="1" applyBorder="1" applyProtection="1">
      <protection locked="0"/>
    </xf>
    <xf numFmtId="0" fontId="18" fillId="0" borderId="10" xfId="0" applyFont="1" applyBorder="1" applyAlignment="1" applyProtection="1">
      <protection locked="0"/>
    </xf>
    <xf numFmtId="0" fontId="19" fillId="0" borderId="10" xfId="0" applyFont="1" applyBorder="1" applyProtection="1">
      <protection locked="0"/>
    </xf>
    <xf numFmtId="0" fontId="19" fillId="0" borderId="5" xfId="0" applyFont="1" applyBorder="1" applyProtection="1">
      <protection locked="0"/>
    </xf>
    <xf numFmtId="166" fontId="19" fillId="0" borderId="5" xfId="0" applyNumberFormat="1" applyFont="1" applyBorder="1" applyProtection="1">
      <protection locked="0"/>
    </xf>
    <xf numFmtId="5" fontId="19" fillId="0" borderId="26" xfId="1" applyNumberFormat="1" applyFont="1" applyBorder="1" applyProtection="1">
      <protection locked="0"/>
    </xf>
    <xf numFmtId="0" fontId="17" fillId="3" borderId="3" xfId="0" applyFont="1" applyFill="1" applyBorder="1" applyProtection="1"/>
    <xf numFmtId="164" fontId="19" fillId="3" borderId="3" xfId="1" applyNumberFormat="1" applyFont="1" applyFill="1" applyBorder="1" applyProtection="1"/>
    <xf numFmtId="5" fontId="20" fillId="3" borderId="27" xfId="1" applyNumberFormat="1" applyFont="1" applyFill="1" applyBorder="1" applyProtection="1"/>
    <xf numFmtId="0" fontId="0" fillId="0" borderId="0" xfId="0" applyFont="1" applyProtection="1">
      <protection locked="0"/>
    </xf>
    <xf numFmtId="5" fontId="2" fillId="3" borderId="3" xfId="0" applyNumberFormat="1" applyFont="1" applyFill="1" applyBorder="1" applyProtection="1"/>
    <xf numFmtId="0" fontId="17" fillId="3" borderId="1" xfId="0" applyFont="1" applyFill="1" applyBorder="1" applyAlignment="1" applyProtection="1">
      <alignment horizontal="center" wrapText="1"/>
    </xf>
    <xf numFmtId="0" fontId="17" fillId="3" borderId="1" xfId="0" applyFont="1" applyFill="1" applyBorder="1" applyAlignment="1" applyProtection="1">
      <alignment horizontal="center"/>
    </xf>
    <xf numFmtId="0" fontId="5" fillId="3" borderId="3" xfId="0" applyFont="1" applyFill="1" applyBorder="1" applyAlignment="1" applyProtection="1">
      <alignment horizontal="center" wrapText="1"/>
    </xf>
    <xf numFmtId="10" fontId="22" fillId="2" borderId="3" xfId="0" applyNumberFormat="1" applyFont="1" applyFill="1" applyBorder="1" applyProtection="1">
      <protection locked="0"/>
    </xf>
    <xf numFmtId="10" fontId="22" fillId="3" borderId="14" xfId="0" applyNumberFormat="1" applyFont="1" applyFill="1" applyBorder="1" applyProtection="1"/>
    <xf numFmtId="10" fontId="22" fillId="3" borderId="3" xfId="0" applyNumberFormat="1" applyFont="1" applyFill="1" applyBorder="1" applyProtection="1"/>
    <xf numFmtId="39" fontId="19" fillId="0" borderId="4" xfId="0" applyNumberFormat="1" applyFont="1" applyBorder="1" applyProtection="1">
      <protection locked="0"/>
    </xf>
    <xf numFmtId="5" fontId="0" fillId="3" borderId="4" xfId="0" applyNumberFormat="1" applyFont="1" applyFill="1" applyBorder="1" applyProtection="1"/>
    <xf numFmtId="165" fontId="0" fillId="3" borderId="4" xfId="0" applyNumberFormat="1" applyFont="1" applyFill="1" applyBorder="1" applyProtection="1"/>
    <xf numFmtId="39" fontId="19" fillId="0" borderId="10" xfId="0" applyNumberFormat="1" applyFont="1" applyBorder="1" applyProtection="1">
      <protection locked="0"/>
    </xf>
    <xf numFmtId="165" fontId="0" fillId="3" borderId="28" xfId="0" applyNumberFormat="1" applyFont="1" applyFill="1" applyBorder="1" applyProtection="1"/>
    <xf numFmtId="0" fontId="10" fillId="9" borderId="9" xfId="0" applyFont="1" applyFill="1" applyBorder="1" applyProtection="1"/>
    <xf numFmtId="5" fontId="0" fillId="3" borderId="25" xfId="0" applyNumberFormat="1" applyFont="1" applyFill="1" applyBorder="1" applyProtection="1"/>
    <xf numFmtId="10" fontId="0" fillId="4" borderId="9" xfId="0" applyNumberFormat="1" applyFont="1" applyFill="1" applyBorder="1" applyProtection="1"/>
    <xf numFmtId="5" fontId="0" fillId="3" borderId="29" xfId="0" applyNumberFormat="1" applyFont="1" applyFill="1" applyBorder="1" applyProtection="1"/>
    <xf numFmtId="0" fontId="10" fillId="9" borderId="30" xfId="0" applyFont="1" applyFill="1" applyBorder="1" applyProtection="1"/>
    <xf numFmtId="10" fontId="0" fillId="4" borderId="30" xfId="0" applyNumberFormat="1" applyFont="1" applyFill="1" applyBorder="1" applyProtection="1"/>
    <xf numFmtId="0" fontId="10" fillId="9" borderId="31" xfId="0" applyFont="1" applyFill="1" applyBorder="1" applyProtection="1"/>
    <xf numFmtId="39" fontId="19" fillId="0" borderId="5" xfId="0" applyNumberFormat="1" applyFont="1" applyBorder="1" applyProtection="1">
      <protection locked="0"/>
    </xf>
    <xf numFmtId="10" fontId="0" fillId="4" borderId="31" xfId="0" applyNumberFormat="1" applyFont="1" applyFill="1" applyBorder="1" applyProtection="1"/>
    <xf numFmtId="0" fontId="20" fillId="3" borderId="3" xfId="0" applyFont="1" applyFill="1" applyBorder="1" applyProtection="1"/>
    <xf numFmtId="39" fontId="20" fillId="3" borderId="3" xfId="0" applyNumberFormat="1" applyFont="1" applyFill="1" applyBorder="1" applyProtection="1"/>
    <xf numFmtId="5" fontId="0" fillId="0" borderId="0" xfId="0" applyNumberFormat="1" applyFont="1" applyProtection="1">
      <protection locked="0"/>
    </xf>
    <xf numFmtId="0" fontId="0" fillId="0" borderId="0" xfId="0" applyFont="1" applyAlignment="1" applyProtection="1">
      <alignment horizontal="left"/>
      <protection locked="0"/>
    </xf>
    <xf numFmtId="5" fontId="0" fillId="3" borderId="10" xfId="0" applyNumberFormat="1" applyFont="1" applyFill="1" applyBorder="1" applyProtection="1"/>
    <xf numFmtId="39" fontId="19" fillId="0" borderId="17" xfId="0" applyNumberFormat="1" applyFont="1" applyBorder="1" applyProtection="1">
      <protection locked="0"/>
    </xf>
    <xf numFmtId="0" fontId="18" fillId="0" borderId="5" xfId="0" applyFont="1" applyBorder="1" applyAlignment="1" applyProtection="1">
      <protection locked="0"/>
    </xf>
    <xf numFmtId="39" fontId="20" fillId="3" borderId="17" xfId="0" applyNumberFormat="1" applyFont="1" applyFill="1" applyBorder="1" applyProtection="1"/>
    <xf numFmtId="164" fontId="19" fillId="3" borderId="13" xfId="1" applyNumberFormat="1" applyFont="1" applyFill="1" applyBorder="1" applyProtection="1"/>
    <xf numFmtId="0" fontId="2" fillId="3" borderId="3" xfId="0" applyFont="1" applyFill="1" applyBorder="1" applyProtection="1"/>
    <xf numFmtId="0" fontId="2" fillId="3" borderId="3" xfId="0" applyFont="1" applyFill="1" applyBorder="1" applyAlignment="1" applyProtection="1">
      <alignment horizontal="center"/>
    </xf>
    <xf numFmtId="0" fontId="0" fillId="3" borderId="25" xfId="0" applyFill="1" applyBorder="1" applyProtection="1"/>
    <xf numFmtId="0" fontId="0" fillId="3" borderId="26" xfId="0" applyFill="1" applyBorder="1" applyProtection="1"/>
    <xf numFmtId="0" fontId="2" fillId="3" borderId="3" xfId="0" quotePrefix="1" applyFont="1" applyFill="1" applyBorder="1" applyProtection="1"/>
    <xf numFmtId="39" fontId="2" fillId="3" borderId="3" xfId="0" applyNumberFormat="1" applyFont="1" applyFill="1" applyBorder="1" applyProtection="1"/>
    <xf numFmtId="0" fontId="6" fillId="3" borderId="3" xfId="0" applyFont="1" applyFill="1" applyBorder="1" applyAlignment="1" applyProtection="1">
      <alignment wrapText="1"/>
    </xf>
    <xf numFmtId="167" fontId="2" fillId="0" borderId="3" xfId="0" applyNumberFormat="1" applyFont="1" applyBorder="1" applyProtection="1">
      <protection locked="0"/>
    </xf>
    <xf numFmtId="0" fontId="0" fillId="3" borderId="3" xfId="0" applyFill="1" applyBorder="1" applyAlignment="1" applyProtection="1">
      <alignment wrapText="1"/>
    </xf>
    <xf numFmtId="0" fontId="2" fillId="3" borderId="3" xfId="0" applyFont="1" applyFill="1" applyBorder="1" applyAlignment="1" applyProtection="1">
      <alignment horizontal="center" wrapText="1"/>
    </xf>
    <xf numFmtId="0" fontId="0" fillId="3" borderId="4" xfId="0" applyFill="1" applyBorder="1" applyAlignment="1" applyProtection="1">
      <alignment wrapText="1"/>
    </xf>
    <xf numFmtId="39" fontId="0" fillId="3" borderId="4" xfId="0" applyNumberFormat="1" applyFill="1" applyBorder="1" applyAlignment="1" applyProtection="1">
      <alignment horizontal="center" wrapText="1"/>
    </xf>
    <xf numFmtId="5" fontId="0" fillId="3" borderId="4" xfId="0" applyNumberFormat="1" applyFill="1" applyBorder="1" applyAlignment="1" applyProtection="1">
      <alignment horizontal="center" wrapText="1"/>
    </xf>
    <xf numFmtId="10" fontId="0" fillId="3" borderId="4" xfId="0" applyNumberFormat="1" applyFill="1" applyBorder="1" applyAlignment="1" applyProtection="1">
      <alignment horizontal="center" wrapText="1"/>
    </xf>
    <xf numFmtId="7" fontId="0" fillId="3" borderId="4" xfId="0" applyNumberFormat="1" applyFill="1" applyBorder="1" applyAlignment="1" applyProtection="1">
      <alignment wrapText="1"/>
    </xf>
    <xf numFmtId="0" fontId="0" fillId="3" borderId="10" xfId="0" applyFill="1" applyBorder="1" applyAlignment="1" applyProtection="1">
      <alignment wrapText="1"/>
    </xf>
    <xf numFmtId="39" fontId="0" fillId="3" borderId="10" xfId="0" applyNumberFormat="1" applyFill="1" applyBorder="1" applyAlignment="1" applyProtection="1">
      <alignment horizontal="center"/>
    </xf>
    <xf numFmtId="5" fontId="0" fillId="3" borderId="10" xfId="0" applyNumberFormat="1" applyFill="1" applyBorder="1" applyAlignment="1" applyProtection="1">
      <alignment horizontal="center"/>
    </xf>
    <xf numFmtId="10" fontId="0" fillId="3" borderId="10" xfId="0" applyNumberFormat="1" applyFill="1" applyBorder="1" applyAlignment="1" applyProtection="1">
      <alignment horizontal="center" wrapText="1"/>
    </xf>
    <xf numFmtId="7" fontId="0" fillId="3" borderId="10" xfId="0" applyNumberFormat="1" applyFill="1" applyBorder="1" applyAlignment="1" applyProtection="1">
      <alignment wrapText="1"/>
    </xf>
    <xf numFmtId="0" fontId="0" fillId="0" borderId="0" xfId="0" applyAlignment="1" applyProtection="1">
      <alignment wrapText="1"/>
      <protection locked="0"/>
    </xf>
    <xf numFmtId="0" fontId="4" fillId="4" borderId="3" xfId="0" applyFont="1" applyFill="1" applyBorder="1" applyAlignment="1" applyProtection="1">
      <alignment horizontal="center"/>
    </xf>
    <xf numFmtId="0" fontId="4" fillId="4" borderId="3" xfId="0" applyFont="1" applyFill="1" applyBorder="1" applyAlignment="1" applyProtection="1">
      <alignment horizontal="center" wrapText="1"/>
    </xf>
    <xf numFmtId="0" fontId="2" fillId="4" borderId="3" xfId="0" applyFont="1" applyFill="1" applyBorder="1" applyAlignment="1" applyProtection="1">
      <alignment wrapText="1"/>
    </xf>
    <xf numFmtId="165" fontId="2" fillId="4" borderId="3" xfId="0" applyNumberFormat="1" applyFont="1" applyFill="1" applyBorder="1" applyAlignment="1" applyProtection="1">
      <alignment horizontal="center" wrapText="1"/>
    </xf>
    <xf numFmtId="5" fontId="4" fillId="4" borderId="3" xfId="0" applyNumberFormat="1" applyFont="1" applyFill="1" applyBorder="1" applyAlignment="1" applyProtection="1">
      <alignment wrapText="1"/>
    </xf>
    <xf numFmtId="165" fontId="2" fillId="4" borderId="2" xfId="0" applyNumberFormat="1" applyFont="1" applyFill="1" applyBorder="1" applyAlignment="1" applyProtection="1">
      <alignment horizontal="center" wrapText="1"/>
    </xf>
    <xf numFmtId="0" fontId="2" fillId="4" borderId="3" xfId="0" applyFont="1" applyFill="1" applyBorder="1" applyProtection="1"/>
    <xf numFmtId="165" fontId="2" fillId="4" borderId="3" xfId="0" applyNumberFormat="1" applyFont="1" applyFill="1" applyBorder="1" applyProtection="1"/>
    <xf numFmtId="0" fontId="6" fillId="3" borderId="3" xfId="0" applyFont="1" applyFill="1" applyBorder="1" applyAlignment="1" applyProtection="1">
      <alignment wrapText="1"/>
      <protection locked="0"/>
    </xf>
    <xf numFmtId="10" fontId="0" fillId="0" borderId="3" xfId="0" applyNumberFormat="1" applyBorder="1" applyProtection="1">
      <protection locked="0"/>
    </xf>
    <xf numFmtId="10" fontId="0" fillId="2" borderId="3" xfId="0" applyNumberFormat="1" applyFill="1" applyBorder="1" applyProtection="1">
      <protection locked="0"/>
    </xf>
    <xf numFmtId="0" fontId="0" fillId="0" borderId="0" xfId="0" applyFont="1" applyProtection="1"/>
    <xf numFmtId="5" fontId="2" fillId="3" borderId="3" xfId="0" applyNumberFormat="1" applyFont="1" applyFill="1" applyBorder="1" applyProtection="1">
      <protection locked="0"/>
    </xf>
    <xf numFmtId="0" fontId="4" fillId="2" borderId="0" xfId="0" applyFont="1" applyFill="1" applyBorder="1" applyAlignment="1">
      <alignment horizontal="left"/>
    </xf>
    <xf numFmtId="0" fontId="0" fillId="2" borderId="0" xfId="0" applyFill="1" applyBorder="1" applyAlignment="1">
      <alignment horizontal="center"/>
    </xf>
    <xf numFmtId="0" fontId="5" fillId="2" borderId="0" xfId="0" applyFont="1" applyFill="1" applyBorder="1" applyAlignment="1">
      <alignment horizontal="left"/>
    </xf>
    <xf numFmtId="0" fontId="5" fillId="2" borderId="0" xfId="0" quotePrefix="1" applyFont="1" applyFill="1" applyBorder="1" applyAlignment="1">
      <alignment horizontal="left"/>
    </xf>
    <xf numFmtId="0" fontId="5" fillId="2" borderId="32" xfId="0" quotePrefix="1" applyFont="1" applyFill="1" applyBorder="1" applyAlignment="1">
      <alignment horizontal="left"/>
    </xf>
    <xf numFmtId="0" fontId="4" fillId="2" borderId="11" xfId="0" applyFont="1" applyFill="1" applyBorder="1" applyAlignment="1">
      <alignment horizontal="left"/>
    </xf>
    <xf numFmtId="0" fontId="0" fillId="2" borderId="11" xfId="0" applyFill="1" applyBorder="1" applyAlignment="1">
      <alignment horizontal="center"/>
    </xf>
    <xf numFmtId="0" fontId="0" fillId="2" borderId="22" xfId="0" applyFill="1" applyBorder="1"/>
    <xf numFmtId="0" fontId="0" fillId="0" borderId="32" xfId="0" applyBorder="1"/>
    <xf numFmtId="0" fontId="0" fillId="0" borderId="11" xfId="0" applyBorder="1"/>
    <xf numFmtId="0" fontId="0" fillId="5" borderId="1" xfId="0" applyFill="1" applyBorder="1"/>
    <xf numFmtId="0" fontId="4" fillId="2" borderId="0" xfId="0" applyFont="1" applyFill="1" applyBorder="1" applyAlignment="1" applyProtection="1">
      <alignment horizontal="left"/>
      <protection locked="0"/>
    </xf>
    <xf numFmtId="0" fontId="0" fillId="2" borderId="0" xfId="0" applyFill="1" applyBorder="1" applyAlignment="1" applyProtection="1">
      <alignment horizontal="center"/>
      <protection locked="0"/>
    </xf>
    <xf numFmtId="0" fontId="0" fillId="2" borderId="19" xfId="0" applyFill="1" applyBorder="1" applyProtection="1">
      <protection locked="0"/>
    </xf>
    <xf numFmtId="0" fontId="0" fillId="5" borderId="16" xfId="0" applyFill="1" applyBorder="1" applyProtection="1">
      <protection locked="0"/>
    </xf>
    <xf numFmtId="0" fontId="5" fillId="3" borderId="3" xfId="0" applyFont="1" applyFill="1" applyBorder="1" applyAlignment="1">
      <alignment horizontal="center"/>
    </xf>
    <xf numFmtId="0" fontId="5" fillId="3" borderId="18" xfId="0" applyFont="1" applyFill="1" applyBorder="1" applyAlignment="1">
      <alignment horizontal="center"/>
    </xf>
    <xf numFmtId="0" fontId="5" fillId="4" borderId="6" xfId="0" applyFont="1" applyFill="1" applyBorder="1" applyAlignment="1">
      <alignment horizontal="left"/>
    </xf>
    <xf numFmtId="5" fontId="4" fillId="4" borderId="4" xfId="0" applyNumberFormat="1" applyFont="1" applyFill="1" applyBorder="1" applyAlignment="1" applyProtection="1">
      <alignment horizontal="center"/>
    </xf>
    <xf numFmtId="0" fontId="5" fillId="4" borderId="29" xfId="0" applyFont="1" applyFill="1" applyBorder="1" applyAlignment="1">
      <alignment horizontal="left"/>
    </xf>
    <xf numFmtId="0" fontId="5" fillId="4" borderId="33" xfId="0" applyFont="1" applyFill="1" applyBorder="1" applyAlignment="1">
      <alignment horizontal="left"/>
    </xf>
    <xf numFmtId="5" fontId="4" fillId="4" borderId="10" xfId="0" applyNumberFormat="1" applyFont="1" applyFill="1" applyBorder="1" applyAlignment="1" applyProtection="1">
      <alignment horizontal="center"/>
    </xf>
    <xf numFmtId="0" fontId="5" fillId="3" borderId="7" xfId="0" applyFont="1" applyFill="1" applyBorder="1" applyAlignment="1">
      <alignment horizontal="left"/>
    </xf>
    <xf numFmtId="5" fontId="4" fillId="3" borderId="10" xfId="0" applyNumberFormat="1" applyFont="1" applyFill="1" applyBorder="1" applyAlignment="1" applyProtection="1">
      <alignment horizontal="center"/>
    </xf>
    <xf numFmtId="0" fontId="5" fillId="3" borderId="6" xfId="0" applyFont="1" applyFill="1" applyBorder="1" applyAlignment="1">
      <alignment horizontal="left"/>
    </xf>
    <xf numFmtId="5" fontId="4" fillId="3" borderId="4" xfId="0" applyNumberFormat="1" applyFont="1" applyFill="1" applyBorder="1" applyAlignment="1" applyProtection="1">
      <alignment horizontal="center"/>
    </xf>
    <xf numFmtId="0" fontId="5" fillId="3" borderId="29" xfId="0" applyFont="1" applyFill="1" applyBorder="1" applyAlignment="1">
      <alignment horizontal="left"/>
    </xf>
    <xf numFmtId="0" fontId="5" fillId="4" borderId="10" xfId="0" applyFont="1" applyFill="1" applyBorder="1" applyAlignment="1">
      <alignment horizontal="left"/>
    </xf>
    <xf numFmtId="0" fontId="5" fillId="2" borderId="34" xfId="0" applyFont="1" applyFill="1" applyBorder="1" applyAlignment="1">
      <alignment horizontal="left"/>
    </xf>
    <xf numFmtId="5" fontId="4" fillId="2" borderId="0" xfId="0" applyNumberFormat="1" applyFont="1" applyFill="1" applyBorder="1" applyAlignment="1" applyProtection="1">
      <alignment horizontal="center"/>
    </xf>
    <xf numFmtId="0" fontId="5" fillId="2" borderId="8" xfId="0" applyFont="1" applyFill="1" applyBorder="1" applyAlignment="1">
      <alignment horizontal="left"/>
    </xf>
    <xf numFmtId="5" fontId="4" fillId="2" borderId="0" xfId="0" applyNumberFormat="1" applyFont="1" applyFill="1" applyBorder="1" applyAlignment="1" applyProtection="1">
      <alignment horizontal="center"/>
      <protection locked="0"/>
    </xf>
    <xf numFmtId="0" fontId="5" fillId="2" borderId="8" xfId="0" quotePrefix="1" applyFont="1" applyFill="1" applyBorder="1" applyAlignment="1" applyProtection="1">
      <alignment horizontal="left"/>
      <protection locked="0"/>
    </xf>
    <xf numFmtId="0" fontId="5" fillId="2" borderId="0" xfId="0" quotePrefix="1" applyFont="1" applyFill="1" applyBorder="1" applyAlignment="1" applyProtection="1">
      <alignment horizontal="left"/>
      <protection locked="0"/>
    </xf>
    <xf numFmtId="0" fontId="3" fillId="2" borderId="8" xfId="0" applyFont="1" applyFill="1" applyBorder="1" applyProtection="1">
      <protection locked="0"/>
    </xf>
    <xf numFmtId="0" fontId="4" fillId="2" borderId="0" xfId="0" applyFont="1" applyFill="1" applyBorder="1" applyProtection="1">
      <protection locked="0"/>
    </xf>
    <xf numFmtId="0" fontId="3" fillId="2" borderId="0" xfId="0" applyFont="1" applyFill="1" applyBorder="1" applyProtection="1">
      <protection locked="0"/>
    </xf>
    <xf numFmtId="0" fontId="0" fillId="5" borderId="1" xfId="0" applyFill="1" applyBorder="1" applyProtection="1">
      <protection locked="0"/>
    </xf>
    <xf numFmtId="0" fontId="0" fillId="5" borderId="16" xfId="0" applyFill="1" applyBorder="1"/>
    <xf numFmtId="0" fontId="3" fillId="5" borderId="16" xfId="0" applyFont="1" applyFill="1" applyBorder="1" applyAlignment="1">
      <alignment horizontal="center" wrapText="1"/>
    </xf>
    <xf numFmtId="0" fontId="3" fillId="2" borderId="8" xfId="0" applyFont="1" applyFill="1" applyBorder="1" applyAlignment="1">
      <alignment horizontal="center" wrapText="1"/>
    </xf>
    <xf numFmtId="0" fontId="3" fillId="2" borderId="12" xfId="0" applyFont="1" applyFill="1" applyBorder="1" applyAlignment="1">
      <alignment horizontal="center" wrapText="1"/>
    </xf>
    <xf numFmtId="0" fontId="3" fillId="2" borderId="0" xfId="0" applyFont="1" applyFill="1" applyBorder="1" applyAlignment="1">
      <alignment horizontal="center" wrapText="1"/>
    </xf>
    <xf numFmtId="0" fontId="3" fillId="2" borderId="32" xfId="0" applyFont="1" applyFill="1" applyBorder="1" applyAlignment="1">
      <alignment horizontal="center" wrapText="1"/>
    </xf>
    <xf numFmtId="0" fontId="3" fillId="2" borderId="15" xfId="0" applyFont="1" applyFill="1" applyBorder="1" applyAlignment="1">
      <alignment horizontal="center" wrapText="1"/>
    </xf>
    <xf numFmtId="0" fontId="5" fillId="4" borderId="3" xfId="0" applyFont="1" applyFill="1" applyBorder="1" applyAlignment="1">
      <alignment horizontal="center"/>
    </xf>
    <xf numFmtId="0" fontId="5" fillId="4" borderId="2" xfId="0" applyFont="1" applyFill="1" applyBorder="1" applyAlignment="1">
      <alignment horizontal="center" wrapText="1"/>
    </xf>
    <xf numFmtId="0" fontId="5" fillId="4" borderId="2" xfId="0" applyFont="1" applyFill="1" applyBorder="1" applyAlignment="1">
      <alignment horizontal="center"/>
    </xf>
    <xf numFmtId="0" fontId="3" fillId="5" borderId="16" xfId="0" applyFont="1" applyFill="1" applyBorder="1" applyAlignment="1" applyProtection="1">
      <alignment horizontal="center" wrapText="1"/>
      <protection locked="0"/>
    </xf>
    <xf numFmtId="0" fontId="5" fillId="4" borderId="18" xfId="0" applyFont="1" applyFill="1" applyBorder="1" applyAlignment="1">
      <alignment horizontal="center"/>
    </xf>
    <xf numFmtId="0" fontId="6" fillId="4" borderId="6" xfId="0" applyFont="1" applyFill="1" applyBorder="1" applyAlignment="1">
      <alignment horizontal="center"/>
    </xf>
    <xf numFmtId="0" fontId="0" fillId="0" borderId="4" xfId="0" applyBorder="1" applyAlignment="1" applyProtection="1">
      <alignment horizontal="right"/>
      <protection locked="0"/>
    </xf>
    <xf numFmtId="0" fontId="0" fillId="4" borderId="4" xfId="0" applyFill="1" applyBorder="1"/>
    <xf numFmtId="0" fontId="4" fillId="5" borderId="16" xfId="0" applyFont="1" applyFill="1" applyBorder="1" applyAlignment="1" applyProtection="1">
      <alignment horizontal="center"/>
      <protection locked="0"/>
    </xf>
    <xf numFmtId="0" fontId="6" fillId="4" borderId="29" xfId="0" applyFont="1" applyFill="1" applyBorder="1" applyAlignment="1">
      <alignment horizontal="center"/>
    </xf>
    <xf numFmtId="0" fontId="0" fillId="4" borderId="7" xfId="0" applyFill="1" applyBorder="1" applyAlignment="1">
      <alignment horizontal="center"/>
    </xf>
    <xf numFmtId="0" fontId="0" fillId="0" borderId="10" xfId="0" applyBorder="1" applyAlignment="1" applyProtection="1">
      <alignment horizontal="right"/>
      <protection locked="0"/>
    </xf>
    <xf numFmtId="0" fontId="0" fillId="4" borderId="10" xfId="0" applyFill="1" applyBorder="1"/>
    <xf numFmtId="0" fontId="0" fillId="4" borderId="17" xfId="0" applyFill="1" applyBorder="1" applyAlignment="1">
      <alignment horizontal="center"/>
    </xf>
    <xf numFmtId="0" fontId="0" fillId="4" borderId="5" xfId="0" applyFill="1" applyBorder="1"/>
    <xf numFmtId="0" fontId="4" fillId="4" borderId="7" xfId="0" applyFont="1" applyFill="1" applyBorder="1" applyAlignment="1">
      <alignment horizontal="center"/>
    </xf>
    <xf numFmtId="0" fontId="4" fillId="4" borderId="10" xfId="0" applyFont="1" applyFill="1" applyBorder="1" applyAlignment="1">
      <alignment horizontal="right"/>
    </xf>
    <xf numFmtId="0" fontId="4" fillId="4" borderId="13" xfId="0" applyFont="1" applyFill="1" applyBorder="1" applyAlignment="1">
      <alignment horizontal="right"/>
    </xf>
    <xf numFmtId="0" fontId="4" fillId="4" borderId="3" xfId="0" applyFont="1" applyFill="1" applyBorder="1"/>
    <xf numFmtId="0" fontId="4" fillId="4" borderId="17" xfId="0" applyFont="1" applyFill="1" applyBorder="1" applyAlignment="1">
      <alignment horizontal="center"/>
    </xf>
    <xf numFmtId="0" fontId="4" fillId="4" borderId="33" xfId="0" applyFont="1" applyFill="1" applyBorder="1" applyAlignment="1">
      <alignment horizontal="center"/>
    </xf>
    <xf numFmtId="9" fontId="4" fillId="4" borderId="28" xfId="0" applyNumberFormat="1" applyFont="1" applyFill="1" applyBorder="1" applyAlignment="1">
      <alignment horizontal="right"/>
    </xf>
    <xf numFmtId="0" fontId="4" fillId="4" borderId="35" xfId="0" applyFont="1" applyFill="1" applyBorder="1" applyAlignment="1">
      <alignment horizontal="center"/>
    </xf>
    <xf numFmtId="0" fontId="4" fillId="4" borderId="3" xfId="0" applyFont="1" applyFill="1" applyBorder="1" applyAlignment="1">
      <alignment horizontal="center"/>
    </xf>
    <xf numFmtId="0" fontId="4" fillId="4" borderId="3" xfId="0" applyFont="1" applyFill="1" applyBorder="1" applyAlignment="1">
      <alignment horizontal="right"/>
    </xf>
    <xf numFmtId="0" fontId="4" fillId="4" borderId="18" xfId="0" applyFont="1" applyFill="1" applyBorder="1" applyAlignment="1">
      <alignment horizontal="center"/>
    </xf>
    <xf numFmtId="0" fontId="0" fillId="0" borderId="8" xfId="0" applyBorder="1" applyAlignment="1" applyProtection="1">
      <alignment horizontal="center"/>
      <protection locked="0"/>
    </xf>
    <xf numFmtId="0" fontId="6" fillId="4" borderId="6" xfId="0" applyFont="1" applyFill="1" applyBorder="1" applyAlignment="1">
      <alignment wrapText="1"/>
    </xf>
    <xf numFmtId="0" fontId="4" fillId="4" borderId="4" xfId="0" applyFont="1" applyFill="1" applyBorder="1"/>
    <xf numFmtId="0" fontId="6" fillId="4" borderId="29" xfId="0" applyFont="1" applyFill="1" applyBorder="1" applyAlignment="1">
      <alignment wrapText="1"/>
    </xf>
    <xf numFmtId="0" fontId="6" fillId="4" borderId="33" xfId="0" applyFont="1" applyFill="1" applyBorder="1"/>
    <xf numFmtId="165" fontId="4" fillId="4" borderId="5" xfId="0" applyNumberFormat="1" applyFont="1" applyFill="1" applyBorder="1"/>
    <xf numFmtId="0" fontId="6" fillId="4" borderId="35" xfId="0" applyFont="1" applyFill="1" applyBorder="1"/>
    <xf numFmtId="165" fontId="5" fillId="4" borderId="3" xfId="0" applyNumberFormat="1" applyFont="1" applyFill="1" applyBorder="1"/>
    <xf numFmtId="0" fontId="4" fillId="4" borderId="18" xfId="0" applyFont="1" applyFill="1" applyBorder="1"/>
    <xf numFmtId="0" fontId="4" fillId="0" borderId="8" xfId="0" applyFont="1" applyBorder="1"/>
    <xf numFmtId="165" fontId="5" fillId="0" borderId="0" xfId="0" applyNumberFormat="1" applyFont="1" applyBorder="1"/>
    <xf numFmtId="0" fontId="6" fillId="2" borderId="8" xfId="0" quotePrefix="1" applyFont="1" applyFill="1" applyBorder="1" applyAlignment="1">
      <alignment horizontal="center"/>
    </xf>
    <xf numFmtId="0" fontId="6" fillId="2" borderId="0" xfId="0" quotePrefix="1" applyFont="1" applyFill="1" applyBorder="1" applyAlignment="1">
      <alignment horizontal="center"/>
    </xf>
    <xf numFmtId="0" fontId="6" fillId="2" borderId="0" xfId="0" quotePrefix="1"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37" fontId="0" fillId="2" borderId="0" xfId="0" applyNumberFormat="1" applyFill="1" applyBorder="1" applyAlignment="1" applyProtection="1">
      <alignment horizontal="center"/>
      <protection locked="0"/>
    </xf>
    <xf numFmtId="0" fontId="4" fillId="4" borderId="14" xfId="0" applyFont="1" applyFill="1" applyBorder="1" applyAlignment="1">
      <alignment horizontal="center"/>
    </xf>
    <xf numFmtId="0" fontId="4" fillId="4" borderId="15" xfId="0" applyFont="1" applyFill="1" applyBorder="1" applyAlignment="1">
      <alignment horizontal="center"/>
    </xf>
    <xf numFmtId="0" fontId="4" fillId="4" borderId="6" xfId="0" applyFont="1" applyFill="1" applyBorder="1" applyAlignment="1">
      <alignment wrapText="1"/>
    </xf>
    <xf numFmtId="165" fontId="4" fillId="4" borderId="4" xfId="0" applyNumberFormat="1" applyFont="1" applyFill="1" applyBorder="1"/>
    <xf numFmtId="0" fontId="4" fillId="4" borderId="29" xfId="0" applyFont="1" applyFill="1" applyBorder="1" applyAlignment="1">
      <alignment wrapText="1"/>
    </xf>
    <xf numFmtId="0" fontId="4" fillId="2" borderId="12" xfId="0" applyFont="1" applyFill="1" applyBorder="1" applyAlignment="1">
      <alignment horizontal="center"/>
    </xf>
    <xf numFmtId="0" fontId="4" fillId="2" borderId="12" xfId="0" applyFont="1" applyFill="1" applyBorder="1" applyAlignment="1" applyProtection="1">
      <alignment horizontal="center"/>
      <protection locked="0"/>
    </xf>
    <xf numFmtId="37" fontId="0" fillId="2" borderId="12" xfId="0" applyNumberFormat="1" applyFill="1" applyBorder="1" applyAlignment="1" applyProtection="1">
      <alignment horizontal="center"/>
      <protection locked="0"/>
    </xf>
    <xf numFmtId="0" fontId="0" fillId="2" borderId="8" xfId="0" applyFill="1" applyBorder="1" applyProtection="1">
      <protection locked="0"/>
    </xf>
    <xf numFmtId="0" fontId="0" fillId="2" borderId="0" xfId="0" applyFill="1" applyBorder="1" applyProtection="1">
      <protection locked="0"/>
    </xf>
    <xf numFmtId="0" fontId="4" fillId="5" borderId="3" xfId="0" applyFont="1" applyFill="1" applyBorder="1" applyAlignment="1" applyProtection="1">
      <alignment horizontal="center"/>
      <protection locked="0"/>
    </xf>
    <xf numFmtId="0" fontId="4" fillId="4" borderId="2" xfId="0" applyFont="1" applyFill="1" applyBorder="1" applyAlignment="1">
      <alignment horizontal="center" wrapText="1"/>
    </xf>
    <xf numFmtId="0" fontId="4" fillId="4" borderId="2" xfId="0" applyFont="1" applyFill="1" applyBorder="1" applyAlignment="1">
      <alignment horizontal="center"/>
    </xf>
    <xf numFmtId="0" fontId="6" fillId="4" borderId="7" xfId="0" applyFont="1" applyFill="1" applyBorder="1" applyAlignment="1">
      <alignment horizontal="center"/>
    </xf>
    <xf numFmtId="0" fontId="6" fillId="4" borderId="17" xfId="0" applyFont="1" applyFill="1" applyBorder="1" applyAlignment="1">
      <alignment horizontal="center"/>
    </xf>
    <xf numFmtId="168" fontId="4" fillId="4" borderId="3" xfId="0" applyNumberFormat="1" applyFont="1" applyFill="1" applyBorder="1" applyAlignment="1">
      <alignment horizontal="right"/>
    </xf>
    <xf numFmtId="168" fontId="4" fillId="4" borderId="3" xfId="0" applyNumberFormat="1" applyFont="1" applyFill="1" applyBorder="1"/>
    <xf numFmtId="169" fontId="4" fillId="4" borderId="4" xfId="0" applyNumberFormat="1" applyFont="1" applyFill="1" applyBorder="1"/>
    <xf numFmtId="168" fontId="4" fillId="4" borderId="4" xfId="0" applyNumberFormat="1" applyFont="1" applyFill="1" applyBorder="1"/>
    <xf numFmtId="0" fontId="4" fillId="0" borderId="8" xfId="0" applyFont="1" applyBorder="1" applyProtection="1">
      <protection locked="0"/>
    </xf>
    <xf numFmtId="165" fontId="5" fillId="0" borderId="0" xfId="0" applyNumberFormat="1" applyFont="1" applyBorder="1" applyProtection="1">
      <protection locked="0"/>
    </xf>
    <xf numFmtId="0" fontId="4" fillId="5" borderId="16" xfId="0" applyFont="1" applyFill="1" applyBorder="1" applyAlignment="1" applyProtection="1">
      <alignment horizontal="center" wrapText="1"/>
      <protection locked="0"/>
    </xf>
    <xf numFmtId="0" fontId="4" fillId="0" borderId="0" xfId="0" applyFont="1" applyBorder="1" applyProtection="1">
      <protection locked="0"/>
    </xf>
    <xf numFmtId="0" fontId="6" fillId="2" borderId="8" xfId="0" quotePrefix="1" applyFont="1" applyFill="1" applyBorder="1" applyAlignment="1" applyProtection="1">
      <alignment horizontal="center"/>
      <protection locked="0"/>
    </xf>
    <xf numFmtId="165" fontId="0" fillId="4" borderId="4" xfId="0" applyNumberFormat="1" applyFill="1" applyBorder="1"/>
    <xf numFmtId="165" fontId="0" fillId="4" borderId="5" xfId="0" applyNumberFormat="1" applyFill="1" applyBorder="1"/>
    <xf numFmtId="0" fontId="6" fillId="2" borderId="24" xfId="0" quotePrefix="1" applyFont="1" applyFill="1" applyBorder="1" applyAlignment="1" applyProtection="1">
      <alignment horizontal="center"/>
      <protection locked="0"/>
    </xf>
    <xf numFmtId="0" fontId="6" fillId="2" borderId="12" xfId="0" quotePrefix="1" applyFont="1" applyFill="1" applyBorder="1" applyAlignment="1" applyProtection="1">
      <alignment horizontal="center"/>
      <protection locked="0"/>
    </xf>
    <xf numFmtId="0" fontId="3" fillId="5" borderId="14" xfId="0" applyFont="1" applyFill="1" applyBorder="1" applyAlignment="1">
      <alignment wrapText="1"/>
    </xf>
    <xf numFmtId="0" fontId="5" fillId="5" borderId="32" xfId="0" applyFont="1" applyFill="1" applyBorder="1" applyAlignment="1">
      <alignment wrapText="1"/>
    </xf>
    <xf numFmtId="0" fontId="3" fillId="2" borderId="19" xfId="0" applyFont="1" applyFill="1" applyBorder="1" applyAlignment="1">
      <alignment horizontal="center" wrapText="1"/>
    </xf>
    <xf numFmtId="0" fontId="3" fillId="5" borderId="8" xfId="0" applyFont="1" applyFill="1" applyBorder="1" applyAlignment="1">
      <alignment horizontal="center" wrapText="1"/>
    </xf>
    <xf numFmtId="0" fontId="3" fillId="2" borderId="11" xfId="0" applyFont="1" applyFill="1" applyBorder="1" applyAlignment="1">
      <alignment horizontal="center" wrapText="1"/>
    </xf>
    <xf numFmtId="0" fontId="3" fillId="2" borderId="22" xfId="0" applyFont="1" applyFill="1" applyBorder="1" applyAlignment="1">
      <alignment horizontal="center" wrapText="1"/>
    </xf>
    <xf numFmtId="0" fontId="0" fillId="5" borderId="19" xfId="0" applyFill="1" applyBorder="1" applyProtection="1">
      <protection locked="0"/>
    </xf>
    <xf numFmtId="0" fontId="4" fillId="5" borderId="8" xfId="0" applyFont="1" applyFill="1" applyBorder="1" applyAlignment="1">
      <alignment horizontal="center"/>
    </xf>
    <xf numFmtId="0" fontId="4" fillId="4" borderId="3" xfId="0" applyFont="1" applyFill="1" applyBorder="1" applyAlignment="1">
      <alignment horizontal="center" wrapText="1"/>
    </xf>
    <xf numFmtId="0" fontId="6" fillId="2" borderId="10" xfId="0" applyFont="1" applyFill="1" applyBorder="1" applyProtection="1">
      <protection locked="0"/>
    </xf>
    <xf numFmtId="0" fontId="0" fillId="4" borderId="25" xfId="0" applyFill="1" applyBorder="1"/>
    <xf numFmtId="0" fontId="0" fillId="5" borderId="8" xfId="0" applyFill="1" applyBorder="1" applyAlignment="1">
      <alignment horizontal="center"/>
    </xf>
    <xf numFmtId="0" fontId="0" fillId="2" borderId="10" xfId="0" applyFill="1" applyBorder="1" applyProtection="1">
      <protection locked="0"/>
    </xf>
    <xf numFmtId="0" fontId="6" fillId="2" borderId="4" xfId="0" applyFont="1" applyFill="1" applyBorder="1" applyAlignment="1" applyProtection="1">
      <alignment horizontal="center"/>
      <protection locked="0"/>
    </xf>
    <xf numFmtId="0" fontId="0" fillId="4" borderId="36" xfId="0" applyFill="1" applyBorder="1"/>
    <xf numFmtId="0" fontId="4" fillId="4" borderId="4" xfId="0" applyFont="1" applyFill="1" applyBorder="1" applyAlignment="1" applyProtection="1">
      <alignment horizontal="right"/>
    </xf>
    <xf numFmtId="0" fontId="0" fillId="4" borderId="20" xfId="0" applyFill="1" applyBorder="1"/>
    <xf numFmtId="0" fontId="0" fillId="0" borderId="5" xfId="0" applyBorder="1" applyAlignment="1" applyProtection="1">
      <alignment horizontal="right"/>
      <protection locked="0"/>
    </xf>
    <xf numFmtId="0" fontId="6" fillId="2" borderId="5" xfId="0" applyFont="1" applyFill="1" applyBorder="1" applyProtection="1">
      <protection locked="0"/>
    </xf>
    <xf numFmtId="0" fontId="0" fillId="4" borderId="37" xfId="0" applyFill="1" applyBorder="1"/>
    <xf numFmtId="0" fontId="6" fillId="5" borderId="8" xfId="0" applyFont="1" applyFill="1" applyBorder="1" applyAlignment="1">
      <alignment horizontal="center"/>
    </xf>
    <xf numFmtId="0" fontId="0" fillId="2" borderId="5" xfId="0" applyFill="1" applyBorder="1" applyProtection="1">
      <protection locked="0"/>
    </xf>
    <xf numFmtId="0" fontId="6" fillId="2" borderId="28" xfId="0" applyFont="1" applyFill="1" applyBorder="1" applyAlignment="1" applyProtection="1">
      <alignment horizontal="center"/>
      <protection locked="0"/>
    </xf>
    <xf numFmtId="0" fontId="0" fillId="4" borderId="21" xfId="0" applyFill="1" applyBorder="1"/>
    <xf numFmtId="0" fontId="4" fillId="4" borderId="14" xfId="0" applyFont="1" applyFill="1" applyBorder="1"/>
    <xf numFmtId="9" fontId="4" fillId="4" borderId="37" xfId="0" applyNumberFormat="1" applyFont="1" applyFill="1" applyBorder="1" applyAlignment="1">
      <alignment horizontal="right"/>
    </xf>
    <xf numFmtId="9" fontId="4" fillId="4" borderId="3" xfId="0" applyNumberFormat="1" applyFont="1" applyFill="1" applyBorder="1"/>
    <xf numFmtId="0" fontId="0" fillId="0" borderId="19" xfId="0" applyBorder="1"/>
    <xf numFmtId="9" fontId="4" fillId="2" borderId="28" xfId="0" applyNumberFormat="1" applyFont="1" applyFill="1" applyBorder="1" applyAlignment="1">
      <alignment horizontal="right"/>
    </xf>
    <xf numFmtId="0" fontId="0" fillId="4" borderId="3" xfId="0" applyFill="1" applyBorder="1"/>
    <xf numFmtId="0" fontId="0" fillId="0" borderId="19" xfId="0" applyBorder="1" applyProtection="1">
      <protection locked="0"/>
    </xf>
    <xf numFmtId="0" fontId="0" fillId="5" borderId="8" xfId="0" applyFill="1" applyBorder="1" applyAlignment="1" applyProtection="1">
      <alignment horizontal="center"/>
      <protection locked="0"/>
    </xf>
    <xf numFmtId="0" fontId="6" fillId="5" borderId="8" xfId="0" applyFont="1" applyFill="1" applyBorder="1" applyAlignment="1">
      <alignment wrapText="1"/>
    </xf>
    <xf numFmtId="0" fontId="6" fillId="5" borderId="8" xfId="0" applyFont="1" applyFill="1" applyBorder="1"/>
    <xf numFmtId="0" fontId="4" fillId="5" borderId="8" xfId="0" applyFont="1" applyFill="1" applyBorder="1"/>
    <xf numFmtId="0" fontId="4" fillId="5" borderId="8" xfId="0" applyFont="1" applyFill="1" applyBorder="1" applyProtection="1">
      <protection locked="0"/>
    </xf>
    <xf numFmtId="37" fontId="0" fillId="2" borderId="19" xfId="0" applyNumberFormat="1" applyFill="1" applyBorder="1" applyAlignment="1" applyProtection="1">
      <alignment horizontal="center"/>
      <protection locked="0"/>
    </xf>
    <xf numFmtId="0" fontId="6" fillId="5" borderId="8" xfId="0" quotePrefix="1" applyFont="1" applyFill="1" applyBorder="1" applyAlignment="1" applyProtection="1">
      <alignment horizontal="center"/>
      <protection locked="0"/>
    </xf>
    <xf numFmtId="37" fontId="0" fillId="2" borderId="23" xfId="0" applyNumberFormat="1" applyFill="1" applyBorder="1" applyAlignment="1" applyProtection="1">
      <alignment horizontal="center"/>
      <protection locked="0"/>
    </xf>
    <xf numFmtId="0" fontId="4" fillId="5" borderId="24" xfId="0" applyFont="1" applyFill="1" applyBorder="1"/>
    <xf numFmtId="0" fontId="6" fillId="2" borderId="32" xfId="0" quotePrefix="1" applyFont="1" applyFill="1" applyBorder="1" applyAlignment="1" applyProtection="1">
      <alignment horizontal="center"/>
      <protection locked="0"/>
    </xf>
    <xf numFmtId="37" fontId="0" fillId="2" borderId="11" xfId="0" applyNumberFormat="1" applyFill="1" applyBorder="1" applyAlignment="1" applyProtection="1">
      <alignment horizontal="center"/>
      <protection locked="0"/>
    </xf>
    <xf numFmtId="0" fontId="6" fillId="2" borderId="11" xfId="0" quotePrefix="1" applyFont="1"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3" fillId="2" borderId="14" xfId="0" applyFont="1" applyFill="1" applyBorder="1" applyAlignment="1">
      <alignment horizontal="center" wrapText="1"/>
    </xf>
    <xf numFmtId="0" fontId="3" fillId="2" borderId="18" xfId="0" applyFont="1" applyFill="1" applyBorder="1" applyAlignment="1">
      <alignment horizontal="center" wrapText="1"/>
    </xf>
    <xf numFmtId="0" fontId="0" fillId="0" borderId="4" xfId="0" applyBorder="1" applyProtection="1">
      <protection locked="0"/>
    </xf>
    <xf numFmtId="0" fontId="0" fillId="2" borderId="4" xfId="0" applyFill="1" applyBorder="1" applyAlignment="1" applyProtection="1">
      <alignment horizontal="right"/>
      <protection locked="0"/>
    </xf>
    <xf numFmtId="0" fontId="0" fillId="2" borderId="4" xfId="0" applyFill="1" applyBorder="1" applyProtection="1">
      <protection locked="0"/>
    </xf>
    <xf numFmtId="0" fontId="6" fillId="0" borderId="4" xfId="0" applyFont="1" applyBorder="1" applyAlignment="1" applyProtection="1">
      <alignment horizontal="right"/>
      <protection locked="0"/>
    </xf>
    <xf numFmtId="0" fontId="4" fillId="4" borderId="20" xfId="0" applyFont="1" applyFill="1" applyBorder="1" applyAlignment="1">
      <alignment horizontal="right"/>
    </xf>
    <xf numFmtId="0" fontId="0" fillId="2" borderId="19" xfId="0" applyFill="1" applyBorder="1"/>
    <xf numFmtId="0" fontId="0" fillId="0" borderId="0" xfId="0" applyBorder="1" applyAlignment="1">
      <alignment horizontal="center"/>
    </xf>
    <xf numFmtId="0" fontId="0" fillId="2" borderId="19" xfId="0" applyFill="1" applyBorder="1" applyAlignment="1">
      <alignment horizontal="center"/>
    </xf>
    <xf numFmtId="0" fontId="3" fillId="5" borderId="16" xfId="0" applyFont="1" applyFill="1" applyBorder="1" applyAlignment="1" applyProtection="1">
      <protection locked="0"/>
    </xf>
    <xf numFmtId="0" fontId="3" fillId="5" borderId="19" xfId="0" applyFont="1" applyFill="1" applyBorder="1" applyAlignment="1" applyProtection="1">
      <protection locked="0"/>
    </xf>
    <xf numFmtId="0" fontId="3" fillId="5" borderId="16" xfId="0" applyFont="1" applyFill="1" applyBorder="1" applyAlignment="1" applyProtection="1">
      <alignment horizontal="center"/>
      <protection locked="0"/>
    </xf>
    <xf numFmtId="0" fontId="3" fillId="5" borderId="19" xfId="0" applyFont="1" applyFill="1" applyBorder="1" applyAlignment="1" applyProtection="1">
      <alignment horizontal="center"/>
      <protection locked="0"/>
    </xf>
    <xf numFmtId="37" fontId="0" fillId="2" borderId="19" xfId="0" applyNumberFormat="1" applyFill="1" applyBorder="1" applyAlignment="1">
      <alignment horizontal="center"/>
    </xf>
    <xf numFmtId="37" fontId="0" fillId="5" borderId="16" xfId="0" applyNumberFormat="1" applyFill="1" applyBorder="1" applyProtection="1">
      <protection locked="0"/>
    </xf>
    <xf numFmtId="37" fontId="0" fillId="5" borderId="19" xfId="0" applyNumberFormat="1" applyFill="1" applyBorder="1" applyProtection="1">
      <protection locked="0"/>
    </xf>
    <xf numFmtId="37" fontId="4" fillId="5" borderId="16" xfId="0" applyNumberFormat="1" applyFont="1" applyFill="1" applyBorder="1" applyProtection="1">
      <protection locked="0"/>
    </xf>
    <xf numFmtId="37" fontId="4" fillId="5" borderId="19" xfId="0" applyNumberFormat="1" applyFont="1" applyFill="1" applyBorder="1" applyProtection="1">
      <protection locked="0"/>
    </xf>
    <xf numFmtId="0" fontId="4" fillId="0" borderId="24" xfId="0" applyFont="1" applyBorder="1"/>
    <xf numFmtId="165" fontId="5" fillId="0" borderId="12" xfId="0" applyNumberFormat="1" applyFont="1" applyBorder="1"/>
    <xf numFmtId="0" fontId="6" fillId="2" borderId="12" xfId="0" quotePrefix="1" applyFont="1" applyFill="1" applyBorder="1" applyAlignment="1">
      <alignment horizontal="center"/>
    </xf>
    <xf numFmtId="37" fontId="0" fillId="2" borderId="23" xfId="0" applyNumberFormat="1" applyFill="1" applyBorder="1" applyAlignment="1">
      <alignment horizontal="center"/>
    </xf>
    <xf numFmtId="0" fontId="3" fillId="5" borderId="16" xfId="0" applyFont="1" applyFill="1" applyBorder="1" applyAlignment="1">
      <alignment horizontal="center" vertical="top" wrapText="1"/>
    </xf>
    <xf numFmtId="0" fontId="3" fillId="5" borderId="19" xfId="0" applyFont="1" applyFill="1" applyBorder="1" applyAlignment="1">
      <alignment horizontal="center" vertical="top" wrapText="1"/>
    </xf>
    <xf numFmtId="0" fontId="3" fillId="5" borderId="16" xfId="0" applyFont="1" applyFill="1" applyBorder="1" applyAlignment="1">
      <alignment horizontal="left" vertical="top" wrapText="1"/>
    </xf>
    <xf numFmtId="0" fontId="3" fillId="5" borderId="16" xfId="0" applyFont="1" applyFill="1" applyBorder="1" applyAlignment="1">
      <alignment vertical="top" wrapText="1"/>
    </xf>
    <xf numFmtId="5" fontId="4" fillId="5" borderId="16" xfId="0" applyNumberFormat="1" applyFont="1" applyFill="1" applyBorder="1" applyProtection="1">
      <protection locked="0"/>
    </xf>
    <xf numFmtId="5" fontId="4" fillId="5" borderId="19" xfId="0" applyNumberFormat="1" applyFont="1" applyFill="1" applyBorder="1" applyProtection="1">
      <protection locked="0"/>
    </xf>
    <xf numFmtId="0" fontId="5" fillId="4" borderId="3" xfId="0" applyFont="1" applyFill="1" applyBorder="1"/>
    <xf numFmtId="0" fontId="0" fillId="0" borderId="8" xfId="0" applyBorder="1" applyProtection="1">
      <protection locked="0"/>
    </xf>
    <xf numFmtId="37" fontId="4" fillId="0" borderId="3" xfId="0" applyNumberFormat="1" applyFont="1" applyBorder="1" applyProtection="1">
      <protection locked="0"/>
    </xf>
    <xf numFmtId="37" fontId="4" fillId="4" borderId="3" xfId="0" applyNumberFormat="1" applyFont="1" applyFill="1" applyBorder="1"/>
    <xf numFmtId="37" fontId="4" fillId="0" borderId="3" xfId="0" applyNumberFormat="1" applyFont="1" applyBorder="1"/>
    <xf numFmtId="0" fontId="0" fillId="0" borderId="24" xfId="0" applyBorder="1" applyProtection="1">
      <protection locked="0"/>
    </xf>
    <xf numFmtId="0" fontId="0" fillId="0" borderId="12" xfId="0" applyBorder="1" applyProtection="1">
      <protection locked="0"/>
    </xf>
    <xf numFmtId="0" fontId="0" fillId="0" borderId="23" xfId="0" applyBorder="1" applyAlignment="1" applyProtection="1">
      <alignment horizontal="center"/>
      <protection locked="0"/>
    </xf>
    <xf numFmtId="0" fontId="4" fillId="3" borderId="14" xfId="0" applyFont="1" applyFill="1" applyBorder="1" applyAlignment="1">
      <alignment horizontal="left"/>
    </xf>
    <xf numFmtId="0" fontId="4" fillId="3" borderId="15" xfId="0" applyFont="1" applyFill="1" applyBorder="1" applyAlignment="1">
      <alignment horizontal="center"/>
    </xf>
    <xf numFmtId="0" fontId="4" fillId="3" borderId="18" xfId="0" applyFont="1" applyFill="1" applyBorder="1" applyAlignment="1">
      <alignment horizontal="center"/>
    </xf>
    <xf numFmtId="0" fontId="4" fillId="5" borderId="19" xfId="0" applyFont="1" applyFill="1" applyBorder="1" applyAlignment="1" applyProtection="1">
      <alignment horizontal="center"/>
      <protection locked="0"/>
    </xf>
    <xf numFmtId="0" fontId="0" fillId="0" borderId="8" xfId="0" applyBorder="1"/>
    <xf numFmtId="0" fontId="0" fillId="0" borderId="0" xfId="0" applyBorder="1" applyProtection="1"/>
    <xf numFmtId="0" fontId="0" fillId="0" borderId="19" xfId="0" applyBorder="1" applyAlignment="1" applyProtection="1">
      <alignment horizontal="center"/>
    </xf>
    <xf numFmtId="0" fontId="4" fillId="4" borderId="7" xfId="0" applyFont="1" applyFill="1" applyBorder="1"/>
    <xf numFmtId="37" fontId="4" fillId="4" borderId="10" xfId="0" applyNumberFormat="1" applyFont="1" applyFill="1" applyBorder="1"/>
    <xf numFmtId="0" fontId="6" fillId="0" borderId="0" xfId="0" applyFont="1" applyBorder="1" applyProtection="1"/>
    <xf numFmtId="37" fontId="0" fillId="0" borderId="19" xfId="0" applyNumberFormat="1" applyBorder="1" applyAlignment="1" applyProtection="1">
      <alignment horizontal="center"/>
    </xf>
    <xf numFmtId="0" fontId="4" fillId="4" borderId="33" xfId="0" applyFont="1" applyFill="1" applyBorder="1"/>
    <xf numFmtId="5" fontId="4" fillId="4" borderId="5" xfId="0" applyNumberFormat="1" applyFont="1" applyFill="1" applyBorder="1"/>
    <xf numFmtId="5" fontId="0" fillId="0" borderId="19" xfId="0" applyNumberFormat="1" applyBorder="1" applyAlignment="1" applyProtection="1">
      <alignment horizontal="center"/>
    </xf>
    <xf numFmtId="5" fontId="4" fillId="4" borderId="3" xfId="0" applyNumberFormat="1" applyFont="1" applyFill="1" applyBorder="1"/>
    <xf numFmtId="0" fontId="4" fillId="0" borderId="0" xfId="0" applyFont="1" applyBorder="1" applyProtection="1"/>
    <xf numFmtId="5" fontId="4" fillId="0" borderId="19" xfId="0" applyNumberFormat="1" applyFont="1" applyBorder="1" applyAlignment="1" applyProtection="1">
      <alignment horizontal="center"/>
    </xf>
    <xf numFmtId="0" fontId="0" fillId="0" borderId="24" xfId="0" applyBorder="1"/>
    <xf numFmtId="0" fontId="0" fillId="0" borderId="12" xfId="0" applyBorder="1" applyProtection="1"/>
    <xf numFmtId="0" fontId="0" fillId="0" borderId="23" xfId="0" applyBorder="1" applyAlignment="1" applyProtection="1">
      <alignment horizontal="center"/>
    </xf>
    <xf numFmtId="0" fontId="0" fillId="5" borderId="2" xfId="0" applyFill="1" applyBorder="1" applyProtection="1">
      <protection locked="0"/>
    </xf>
    <xf numFmtId="0" fontId="0" fillId="5" borderId="23" xfId="0" applyFill="1" applyBorder="1" applyProtection="1">
      <protection locked="0"/>
    </xf>
    <xf numFmtId="0" fontId="0" fillId="2" borderId="16" xfId="0" applyFill="1" applyBorder="1" applyProtection="1">
      <protection locked="0"/>
    </xf>
    <xf numFmtId="0" fontId="6" fillId="0" borderId="24" xfId="0" applyFont="1" applyBorder="1" applyProtection="1">
      <protection locked="0"/>
    </xf>
    <xf numFmtId="0" fontId="0" fillId="2" borderId="2" xfId="0" applyFill="1" applyBorder="1" applyProtection="1">
      <protection locked="0"/>
    </xf>
    <xf numFmtId="0" fontId="26" fillId="4" borderId="3" xfId="0" applyFont="1" applyFill="1" applyBorder="1" applyAlignment="1" applyProtection="1">
      <alignment horizontal="left" indent="2"/>
    </xf>
    <xf numFmtId="0" fontId="27" fillId="0" borderId="0" xfId="0" applyFont="1" applyFill="1" applyBorder="1" applyAlignment="1" applyProtection="1">
      <alignment horizontal="left" indent="2"/>
      <protection locked="0"/>
    </xf>
    <xf numFmtId="0" fontId="27" fillId="0" borderId="0" xfId="0" applyFont="1" applyFill="1" applyBorder="1" applyAlignment="1" applyProtection="1">
      <alignment horizontal="center"/>
      <protection locked="0"/>
    </xf>
    <xf numFmtId="0" fontId="28" fillId="0" borderId="0" xfId="0" applyFont="1" applyFill="1" applyBorder="1" applyAlignment="1">
      <alignment horizontal="left" indent="2"/>
    </xf>
    <xf numFmtId="0" fontId="28" fillId="2" borderId="0" xfId="0" applyFont="1" applyFill="1" applyBorder="1" applyAlignment="1">
      <alignment horizontal="left" indent="2"/>
    </xf>
    <xf numFmtId="0" fontId="29" fillId="0" borderId="0" xfId="0" applyFont="1"/>
    <xf numFmtId="0" fontId="29" fillId="2" borderId="0" xfId="0" applyFont="1" applyFill="1"/>
    <xf numFmtId="0" fontId="27" fillId="2" borderId="3" xfId="0" applyNumberFormat="1" applyFont="1" applyFill="1" applyBorder="1" applyAlignment="1" applyProtection="1">
      <alignment horizontal="left" wrapText="1" indent="2"/>
      <protection locked="0"/>
    </xf>
    <xf numFmtId="0" fontId="27" fillId="0" borderId="0" xfId="0" applyNumberFormat="1" applyFont="1" applyFill="1" applyBorder="1" applyAlignment="1" applyProtection="1">
      <alignment horizontal="left" indent="2"/>
      <protection locked="0"/>
    </xf>
    <xf numFmtId="0" fontId="27" fillId="0" borderId="0" xfId="0" applyNumberFormat="1" applyFont="1" applyFill="1" applyBorder="1" applyAlignment="1" applyProtection="1">
      <alignment horizontal="center"/>
      <protection locked="0"/>
    </xf>
    <xf numFmtId="14" fontId="28" fillId="0" borderId="0" xfId="0" applyNumberFormat="1" applyFont="1" applyFill="1" applyBorder="1" applyAlignment="1">
      <alignment horizontal="left" indent="2"/>
    </xf>
    <xf numFmtId="14" fontId="28" fillId="2" borderId="0" xfId="0" applyNumberFormat="1" applyFont="1" applyFill="1" applyBorder="1" applyAlignment="1">
      <alignment horizontal="left" indent="2"/>
    </xf>
    <xf numFmtId="14" fontId="28" fillId="0" borderId="0" xfId="0" applyNumberFormat="1" applyFont="1" applyFill="1" applyBorder="1" applyAlignment="1" applyProtection="1">
      <alignment horizontal="left" indent="2"/>
      <protection locked="0"/>
    </xf>
    <xf numFmtId="14" fontId="28" fillId="2" borderId="0" xfId="0" applyNumberFormat="1" applyFont="1" applyFill="1" applyBorder="1" applyAlignment="1" applyProtection="1">
      <alignment horizontal="left" indent="2"/>
      <protection locked="0"/>
    </xf>
    <xf numFmtId="0" fontId="29" fillId="0" borderId="0" xfId="0" applyFont="1" applyProtection="1">
      <protection locked="0"/>
    </xf>
    <xf numFmtId="0" fontId="29" fillId="2" borderId="0" xfId="0" applyFont="1" applyFill="1" applyProtection="1">
      <protection locked="0"/>
    </xf>
    <xf numFmtId="0" fontId="30" fillId="2" borderId="0" xfId="0" applyFont="1" applyFill="1" applyBorder="1" applyAlignment="1">
      <alignment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170" fontId="27" fillId="2" borderId="0" xfId="0" applyNumberFormat="1" applyFont="1" applyFill="1" applyBorder="1" applyAlignment="1" applyProtection="1">
      <alignment horizontal="left" indent="2"/>
      <protection locked="0"/>
    </xf>
    <xf numFmtId="170" fontId="31" fillId="0" borderId="0" xfId="0" applyNumberFormat="1" applyFont="1" applyFill="1" applyBorder="1" applyAlignment="1" applyProtection="1">
      <alignment horizontal="left" indent="2"/>
      <protection locked="0"/>
    </xf>
    <xf numFmtId="170" fontId="31" fillId="0" borderId="0" xfId="0" applyNumberFormat="1" applyFont="1" applyFill="1" applyBorder="1" applyAlignment="1" applyProtection="1">
      <alignment horizontal="center"/>
      <protection locked="0"/>
    </xf>
    <xf numFmtId="14" fontId="32" fillId="0" borderId="0" xfId="0" applyNumberFormat="1" applyFont="1" applyFill="1" applyBorder="1" applyAlignment="1" applyProtection="1">
      <alignment horizontal="left" indent="2"/>
      <protection locked="0"/>
    </xf>
    <xf numFmtId="165" fontId="32" fillId="0" borderId="0" xfId="0" applyNumberFormat="1" applyFont="1" applyFill="1" applyBorder="1" applyAlignment="1" applyProtection="1">
      <alignment horizontal="left" indent="2"/>
      <protection locked="0"/>
    </xf>
    <xf numFmtId="14" fontId="32" fillId="2" borderId="0" xfId="0" applyNumberFormat="1" applyFont="1" applyFill="1" applyBorder="1" applyAlignment="1" applyProtection="1">
      <alignment horizontal="left" indent="2"/>
      <protection locked="0"/>
    </xf>
    <xf numFmtId="0" fontId="33" fillId="0" borderId="0" xfId="0" applyFont="1" applyProtection="1">
      <protection locked="0"/>
    </xf>
    <xf numFmtId="0" fontId="33" fillId="2" borderId="0" xfId="0" applyFont="1" applyFill="1" applyProtection="1">
      <protection locked="0"/>
    </xf>
    <xf numFmtId="0" fontId="33" fillId="0" borderId="0" xfId="0" applyFont="1" applyAlignment="1" applyProtection="1">
      <alignment horizontal="center"/>
      <protection locked="0"/>
    </xf>
    <xf numFmtId="171" fontId="0" fillId="0" borderId="0" xfId="0" applyNumberFormat="1"/>
    <xf numFmtId="2" fontId="34" fillId="0" borderId="0" xfId="0" applyNumberFormat="1" applyFont="1" applyProtection="1"/>
    <xf numFmtId="0" fontId="35" fillId="0" borderId="0" xfId="0" applyFont="1"/>
    <xf numFmtId="0" fontId="32" fillId="0" borderId="0" xfId="0" applyFont="1"/>
    <xf numFmtId="2" fontId="34" fillId="3" borderId="3" xfId="0" applyNumberFormat="1" applyFont="1" applyFill="1" applyBorder="1" applyProtection="1"/>
    <xf numFmtId="0" fontId="37" fillId="6" borderId="2" xfId="0" applyFont="1" applyFill="1" applyBorder="1" applyAlignment="1" applyProtection="1">
      <alignment horizontal="center"/>
    </xf>
    <xf numFmtId="0" fontId="37" fillId="3" borderId="2" xfId="0" applyFont="1" applyFill="1" applyBorder="1" applyAlignment="1">
      <alignment horizontal="center"/>
    </xf>
    <xf numFmtId="0" fontId="35" fillId="2" borderId="0" xfId="0" applyFont="1" applyFill="1" applyAlignment="1">
      <alignment horizontal="center"/>
    </xf>
    <xf numFmtId="0" fontId="35" fillId="2" borderId="0" xfId="0" applyFont="1" applyFill="1"/>
    <xf numFmtId="0" fontId="36" fillId="4" borderId="4" xfId="0" applyFont="1" applyFill="1" applyBorder="1" applyAlignment="1" applyProtection="1">
      <alignment horizontal="left" vertical="top" indent="1"/>
    </xf>
    <xf numFmtId="165" fontId="36" fillId="0" borderId="0" xfId="0" applyNumberFormat="1" applyFont="1" applyAlignment="1">
      <alignment horizontal="left" indent="1"/>
    </xf>
    <xf numFmtId="165" fontId="38" fillId="4" borderId="3" xfId="0" applyNumberFormat="1" applyFont="1" applyFill="1" applyBorder="1" applyAlignment="1" applyProtection="1">
      <alignment horizontal="center"/>
    </xf>
    <xf numFmtId="165" fontId="36" fillId="0" borderId="4" xfId="0" applyNumberFormat="1" applyFont="1" applyBorder="1" applyAlignment="1" applyProtection="1">
      <alignment horizontal="left" wrapText="1" indent="1"/>
      <protection locked="0"/>
    </xf>
    <xf numFmtId="165" fontId="36" fillId="4" borderId="10" xfId="0" applyNumberFormat="1" applyFont="1" applyFill="1" applyBorder="1" applyAlignment="1" applyProtection="1">
      <alignment horizontal="right"/>
    </xf>
    <xf numFmtId="0" fontId="35" fillId="0" borderId="0" xfId="0" applyFont="1" applyAlignment="1">
      <alignment horizontal="center"/>
    </xf>
    <xf numFmtId="0" fontId="36" fillId="4" borderId="10" xfId="0" applyFont="1" applyFill="1" applyBorder="1" applyAlignment="1" applyProtection="1">
      <alignment horizontal="left" vertical="top" indent="1"/>
    </xf>
    <xf numFmtId="165" fontId="36" fillId="0" borderId="0" xfId="0" applyNumberFormat="1" applyFont="1" applyAlignment="1" applyProtection="1">
      <alignment horizontal="right"/>
      <protection locked="0"/>
    </xf>
    <xf numFmtId="165" fontId="36" fillId="0" borderId="0" xfId="0" applyNumberFormat="1" applyFont="1" applyAlignment="1" applyProtection="1">
      <alignment horizontal="left"/>
      <protection locked="0"/>
    </xf>
    <xf numFmtId="165" fontId="36" fillId="2" borderId="0" xfId="0" applyNumberFormat="1" applyFont="1" applyFill="1" applyAlignment="1" applyProtection="1">
      <alignment horizontal="right"/>
      <protection locked="0"/>
    </xf>
    <xf numFmtId="0" fontId="36" fillId="2" borderId="0" xfId="0" applyFont="1" applyFill="1"/>
    <xf numFmtId="0" fontId="36" fillId="4" borderId="10" xfId="0" applyFont="1" applyFill="1" applyBorder="1" applyAlignment="1" applyProtection="1">
      <alignment horizontal="left" vertical="top" wrapText="1" indent="1"/>
    </xf>
    <xf numFmtId="5" fontId="36" fillId="4" borderId="10" xfId="0" applyNumberFormat="1" applyFont="1" applyFill="1" applyBorder="1" applyAlignment="1" applyProtection="1">
      <alignment horizontal="right"/>
    </xf>
    <xf numFmtId="5" fontId="36" fillId="0" borderId="0" xfId="0" applyNumberFormat="1" applyFont="1" applyAlignment="1" applyProtection="1">
      <alignment horizontal="left"/>
      <protection locked="0"/>
    </xf>
    <xf numFmtId="5" fontId="36" fillId="2" borderId="0" xfId="0" applyNumberFormat="1" applyFont="1" applyFill="1" applyAlignment="1" applyProtection="1">
      <alignment horizontal="right"/>
      <protection locked="0"/>
    </xf>
    <xf numFmtId="5" fontId="36" fillId="2" borderId="0" xfId="0" applyNumberFormat="1" applyFont="1" applyFill="1"/>
    <xf numFmtId="165" fontId="36" fillId="0" borderId="10" xfId="0" applyNumberFormat="1" applyFont="1" applyBorder="1" applyAlignment="1" applyProtection="1">
      <alignment horizontal="right"/>
      <protection locked="0"/>
    </xf>
    <xf numFmtId="0" fontId="36" fillId="0" borderId="10" xfId="0" applyFont="1" applyBorder="1" applyAlignment="1" applyProtection="1">
      <alignment horizontal="left" vertical="top" indent="1"/>
      <protection locked="0"/>
    </xf>
    <xf numFmtId="165" fontId="36" fillId="0" borderId="0" xfId="0" applyNumberFormat="1" applyFont="1" applyAlignment="1" applyProtection="1">
      <alignment horizontal="left" indent="1"/>
      <protection locked="0"/>
    </xf>
    <xf numFmtId="0" fontId="36" fillId="2" borderId="0" xfId="0" applyFont="1" applyFill="1" applyProtection="1">
      <protection locked="0"/>
    </xf>
    <xf numFmtId="165" fontId="36" fillId="2" borderId="0" xfId="0" applyNumberFormat="1" applyFont="1" applyFill="1" applyBorder="1" applyAlignment="1" applyProtection="1">
      <alignment horizontal="right"/>
      <protection locked="0"/>
    </xf>
    <xf numFmtId="0" fontId="36" fillId="0" borderId="0" xfId="0" applyFont="1" applyAlignment="1">
      <alignment horizontal="left" indent="1"/>
    </xf>
    <xf numFmtId="165" fontId="36" fillId="0" borderId="0" xfId="0" applyNumberFormat="1" applyFont="1" applyAlignment="1">
      <alignment horizontal="center"/>
    </xf>
    <xf numFmtId="165" fontId="36" fillId="0" borderId="0" xfId="0" applyNumberFormat="1" applyFont="1" applyAlignment="1">
      <alignment horizontal="left" wrapText="1" indent="1"/>
    </xf>
    <xf numFmtId="165" fontId="36" fillId="0" borderId="0" xfId="0" applyNumberFormat="1" applyFont="1" applyAlignment="1">
      <alignment horizontal="left"/>
    </xf>
    <xf numFmtId="165" fontId="36" fillId="0" borderId="0" xfId="0" applyNumberFormat="1" applyFont="1" applyAlignment="1">
      <alignment horizontal="right"/>
    </xf>
    <xf numFmtId="165" fontId="36" fillId="2" borderId="0" xfId="0" applyNumberFormat="1" applyFont="1" applyFill="1" applyAlignment="1">
      <alignment horizontal="right"/>
    </xf>
    <xf numFmtId="165" fontId="36" fillId="0" borderId="0" xfId="0" applyNumberFormat="1" applyFont="1"/>
    <xf numFmtId="165" fontId="30" fillId="0" borderId="0" xfId="0" applyNumberFormat="1" applyFont="1" applyAlignment="1">
      <alignment horizontal="left" indent="1"/>
    </xf>
    <xf numFmtId="165" fontId="30" fillId="0" borderId="0" xfId="0" applyNumberFormat="1" applyFont="1" applyAlignment="1">
      <alignment horizontal="center"/>
    </xf>
    <xf numFmtId="0" fontId="30" fillId="3" borderId="3" xfId="0" applyFont="1" applyFill="1" applyBorder="1" applyAlignment="1">
      <alignment horizontal="left"/>
    </xf>
    <xf numFmtId="165" fontId="30" fillId="4" borderId="3" xfId="0" applyNumberFormat="1" applyFont="1" applyFill="1" applyBorder="1" applyAlignment="1" applyProtection="1">
      <alignment horizontal="right"/>
    </xf>
    <xf numFmtId="165" fontId="30" fillId="0" borderId="0" xfId="0" applyNumberFormat="1" applyFont="1" applyAlignment="1" applyProtection="1">
      <alignment horizontal="left"/>
    </xf>
    <xf numFmtId="165" fontId="30" fillId="2" borderId="0" xfId="0" applyNumberFormat="1" applyFont="1" applyFill="1" applyAlignment="1" applyProtection="1">
      <alignment horizontal="right"/>
    </xf>
    <xf numFmtId="0" fontId="30" fillId="2" borderId="0" xfId="0" applyFont="1" applyFill="1"/>
    <xf numFmtId="165" fontId="30" fillId="4" borderId="3" xfId="0" applyNumberFormat="1" applyFont="1" applyFill="1" applyBorder="1" applyProtection="1"/>
    <xf numFmtId="0" fontId="36" fillId="0" borderId="0" xfId="0" applyFont="1" applyAlignment="1" applyProtection="1">
      <alignment horizontal="left" indent="1"/>
      <protection locked="0"/>
    </xf>
    <xf numFmtId="165" fontId="36" fillId="0" borderId="0" xfId="0" applyNumberFormat="1" applyFont="1" applyAlignment="1" applyProtection="1">
      <alignment horizontal="center"/>
      <protection locked="0"/>
    </xf>
    <xf numFmtId="165" fontId="36" fillId="2" borderId="0" xfId="0" applyNumberFormat="1" applyFont="1" applyFill="1" applyAlignment="1" applyProtection="1">
      <alignment horizontal="left"/>
      <protection locked="0"/>
    </xf>
    <xf numFmtId="165" fontId="36" fillId="0" borderId="0" xfId="0" applyNumberFormat="1" applyFont="1" applyProtection="1">
      <protection locked="0"/>
    </xf>
    <xf numFmtId="0" fontId="37" fillId="0" borderId="0" xfId="0" applyFont="1" applyProtection="1"/>
    <xf numFmtId="165" fontId="39" fillId="0" borderId="0" xfId="0" applyNumberFormat="1" applyFont="1" applyAlignment="1">
      <alignment horizontal="center"/>
    </xf>
    <xf numFmtId="165" fontId="39" fillId="2" borderId="0" xfId="0" applyNumberFormat="1" applyFont="1" applyFill="1" applyAlignment="1">
      <alignment horizontal="center"/>
    </xf>
    <xf numFmtId="0" fontId="37" fillId="3" borderId="3" xfId="2" applyFont="1" applyFill="1" applyBorder="1" applyAlignment="1">
      <alignment horizontal="left" indent="1"/>
    </xf>
    <xf numFmtId="165" fontId="30" fillId="0" borderId="0" xfId="2" applyNumberFormat="1" applyFont="1" applyAlignment="1">
      <alignment horizontal="left" indent="1"/>
    </xf>
    <xf numFmtId="165" fontId="36" fillId="0" borderId="0" xfId="2" applyNumberFormat="1" applyFont="1" applyAlignment="1">
      <alignment horizontal="right"/>
    </xf>
    <xf numFmtId="165" fontId="36" fillId="0" borderId="0" xfId="2" applyNumberFormat="1" applyFont="1" applyAlignment="1">
      <alignment horizontal="left"/>
    </xf>
    <xf numFmtId="165" fontId="36" fillId="2" borderId="0" xfId="2" applyNumberFormat="1" applyFont="1" applyFill="1" applyAlignment="1">
      <alignment horizontal="right"/>
    </xf>
    <xf numFmtId="0" fontId="36" fillId="4" borderId="4" xfId="2" applyFont="1" applyFill="1" applyBorder="1" applyAlignment="1" applyProtection="1">
      <alignment horizontal="left" vertical="top"/>
    </xf>
    <xf numFmtId="165" fontId="38" fillId="0" borderId="0" xfId="2" applyNumberFormat="1" applyFont="1" applyAlignment="1">
      <alignment horizontal="left" indent="2"/>
    </xf>
    <xf numFmtId="165" fontId="38" fillId="6" borderId="3" xfId="2" applyNumberFormat="1" applyFont="1" applyFill="1" applyBorder="1" applyAlignment="1" applyProtection="1">
      <alignment horizontal="center"/>
      <protection locked="0"/>
    </xf>
    <xf numFmtId="5" fontId="38" fillId="0" borderId="3" xfId="2" applyNumberFormat="1" applyFont="1" applyBorder="1" applyAlignment="1" applyProtection="1">
      <alignment horizontal="center"/>
      <protection locked="0"/>
    </xf>
    <xf numFmtId="167" fontId="38" fillId="0" borderId="3" xfId="2" applyNumberFormat="1" applyFont="1" applyBorder="1" applyAlignment="1" applyProtection="1">
      <alignment horizontal="center"/>
      <protection locked="0"/>
    </xf>
    <xf numFmtId="165" fontId="36" fillId="0" borderId="10" xfId="2" applyNumberFormat="1" applyFont="1" applyBorder="1" applyAlignment="1" applyProtection="1">
      <alignment horizontal="right"/>
      <protection locked="0"/>
    </xf>
    <xf numFmtId="165" fontId="36" fillId="0" borderId="0" xfId="2" applyNumberFormat="1" applyFont="1" applyAlignment="1" applyProtection="1">
      <alignment horizontal="left"/>
      <protection locked="0"/>
    </xf>
    <xf numFmtId="165" fontId="36" fillId="0" borderId="10" xfId="0" applyNumberFormat="1" applyFont="1" applyBorder="1" applyProtection="1">
      <protection locked="0"/>
    </xf>
    <xf numFmtId="165" fontId="36" fillId="2" borderId="0" xfId="2" applyNumberFormat="1" applyFont="1" applyFill="1" applyAlignment="1" applyProtection="1">
      <alignment horizontal="right"/>
      <protection locked="0"/>
    </xf>
    <xf numFmtId="0" fontId="36" fillId="4" borderId="10" xfId="2" applyFont="1" applyFill="1" applyBorder="1" applyAlignment="1" applyProtection="1">
      <alignment horizontal="left" vertical="top"/>
    </xf>
    <xf numFmtId="0" fontId="41" fillId="4" borderId="10" xfId="2" applyFont="1" applyFill="1" applyBorder="1" applyAlignment="1" applyProtection="1">
      <alignment horizontal="left" vertical="top" wrapText="1"/>
    </xf>
    <xf numFmtId="165" fontId="38" fillId="4" borderId="3" xfId="2" applyNumberFormat="1" applyFont="1" applyFill="1" applyBorder="1" applyAlignment="1" applyProtection="1">
      <alignment horizontal="center"/>
    </xf>
    <xf numFmtId="5" fontId="38" fillId="4" borderId="3" xfId="2" applyNumberFormat="1" applyFont="1" applyFill="1" applyBorder="1" applyAlignment="1" applyProtection="1">
      <alignment horizontal="center"/>
    </xf>
    <xf numFmtId="167" fontId="38" fillId="4" borderId="3" xfId="2" applyNumberFormat="1" applyFont="1" applyFill="1" applyBorder="1" applyAlignment="1" applyProtection="1">
      <alignment horizontal="center"/>
    </xf>
    <xf numFmtId="165" fontId="36" fillId="4" borderId="10" xfId="2" applyNumberFormat="1" applyFont="1" applyFill="1" applyBorder="1" applyAlignment="1" applyProtection="1">
      <alignment horizontal="right"/>
    </xf>
    <xf numFmtId="165" fontId="36" fillId="4" borderId="10" xfId="0" applyNumberFormat="1" applyFont="1" applyFill="1" applyBorder="1" applyProtection="1"/>
    <xf numFmtId="5" fontId="38" fillId="0" borderId="14" xfId="2" applyNumberFormat="1" applyFont="1" applyBorder="1" applyAlignment="1" applyProtection="1">
      <alignment horizontal="center"/>
      <protection locked="0"/>
    </xf>
    <xf numFmtId="0" fontId="36" fillId="4" borderId="10" xfId="2" applyFont="1" applyFill="1" applyBorder="1" applyAlignment="1" applyProtection="1">
      <alignment horizontal="left" vertical="top" wrapText="1"/>
    </xf>
    <xf numFmtId="0" fontId="36" fillId="0" borderId="10" xfId="2" applyFont="1" applyBorder="1" applyAlignment="1" applyProtection="1">
      <alignment horizontal="left" vertical="top"/>
      <protection locked="0"/>
    </xf>
    <xf numFmtId="0" fontId="38" fillId="0" borderId="0" xfId="2" applyFont="1" applyAlignment="1">
      <alignment horizontal="left" indent="2"/>
    </xf>
    <xf numFmtId="165" fontId="38" fillId="0" borderId="0" xfId="2" applyNumberFormat="1" applyFont="1" applyAlignment="1">
      <alignment horizontal="center"/>
    </xf>
    <xf numFmtId="165" fontId="36" fillId="0" borderId="0" xfId="2" applyNumberFormat="1" applyFont="1" applyBorder="1" applyAlignment="1">
      <alignment horizontal="right"/>
    </xf>
    <xf numFmtId="165" fontId="36" fillId="0" borderId="0" xfId="0" applyNumberFormat="1" applyFont="1" applyBorder="1"/>
    <xf numFmtId="165" fontId="30" fillId="0" borderId="0" xfId="2" applyNumberFormat="1" applyFont="1" applyAlignment="1">
      <alignment horizontal="center"/>
    </xf>
    <xf numFmtId="0" fontId="30" fillId="3" borderId="3" xfId="2" applyFont="1" applyFill="1" applyBorder="1" applyAlignment="1">
      <alignment horizontal="left" indent="1"/>
    </xf>
    <xf numFmtId="165" fontId="30" fillId="4" borderId="3" xfId="2" applyNumberFormat="1" applyFont="1" applyFill="1" applyBorder="1" applyAlignment="1">
      <alignment horizontal="right"/>
    </xf>
    <xf numFmtId="165" fontId="30" fillId="0" borderId="0" xfId="2" applyNumberFormat="1" applyFont="1" applyAlignment="1">
      <alignment horizontal="left"/>
    </xf>
    <xf numFmtId="165" fontId="30" fillId="2" borderId="0" xfId="2" applyNumberFormat="1" applyFont="1" applyFill="1" applyAlignment="1">
      <alignment horizontal="right"/>
    </xf>
    <xf numFmtId="0" fontId="36" fillId="0" borderId="0" xfId="2" applyFont="1" applyAlignment="1" applyProtection="1">
      <alignment horizontal="left" indent="1"/>
      <protection locked="0"/>
    </xf>
    <xf numFmtId="165" fontId="36" fillId="0" borderId="0" xfId="2" applyNumberFormat="1" applyFont="1" applyAlignment="1" applyProtection="1">
      <alignment horizontal="left" indent="1"/>
      <protection locked="0"/>
    </xf>
    <xf numFmtId="165" fontId="36" fillId="0" borderId="0" xfId="2" applyNumberFormat="1" applyFont="1" applyAlignment="1" applyProtection="1">
      <alignment horizontal="center"/>
      <protection locked="0"/>
    </xf>
    <xf numFmtId="165" fontId="36" fillId="0" borderId="0" xfId="2" applyNumberFormat="1" applyFont="1" applyAlignment="1" applyProtection="1">
      <alignment horizontal="right"/>
      <protection locked="0"/>
    </xf>
    <xf numFmtId="165" fontId="36" fillId="2" borderId="0" xfId="2" applyNumberFormat="1" applyFont="1" applyFill="1" applyAlignment="1">
      <alignment horizontal="left"/>
    </xf>
    <xf numFmtId="0" fontId="36" fillId="4" borderId="1" xfId="2" applyFont="1" applyFill="1" applyBorder="1" applyAlignment="1" applyProtection="1">
      <alignment horizontal="left" vertical="top"/>
    </xf>
    <xf numFmtId="165" fontId="36" fillId="0" borderId="0" xfId="2" applyNumberFormat="1" applyFont="1" applyAlignment="1" applyProtection="1">
      <alignment horizontal="left" indent="2"/>
      <protection locked="0"/>
    </xf>
    <xf numFmtId="165" fontId="36" fillId="4" borderId="3" xfId="2" applyNumberFormat="1" applyFont="1" applyFill="1" applyBorder="1" applyAlignment="1" applyProtection="1">
      <alignment horizontal="center"/>
    </xf>
    <xf numFmtId="165" fontId="36" fillId="0" borderId="10" xfId="0" applyNumberFormat="1" applyFont="1" applyBorder="1" applyAlignment="1" applyProtection="1">
      <alignment horizontal="left" wrapText="1" indent="1"/>
      <protection locked="0"/>
    </xf>
    <xf numFmtId="165" fontId="36" fillId="2" borderId="0" xfId="2" applyNumberFormat="1" applyFont="1" applyFill="1" applyAlignment="1" applyProtection="1">
      <alignment horizontal="left"/>
      <protection locked="0"/>
    </xf>
    <xf numFmtId="0" fontId="10" fillId="4" borderId="10" xfId="0" applyFont="1" applyFill="1" applyBorder="1" applyAlignment="1" applyProtection="1">
      <alignment vertical="top" wrapText="1"/>
    </xf>
    <xf numFmtId="0" fontId="36" fillId="4" borderId="38" xfId="2" applyFont="1" applyFill="1" applyBorder="1" applyAlignment="1" applyProtection="1">
      <alignment horizontal="left" vertical="top"/>
    </xf>
    <xf numFmtId="0" fontId="36" fillId="4" borderId="16" xfId="2" applyFont="1" applyFill="1" applyBorder="1" applyAlignment="1" applyProtection="1">
      <alignment horizontal="left" vertical="top"/>
    </xf>
    <xf numFmtId="165" fontId="36" fillId="2" borderId="10" xfId="0" applyNumberFormat="1" applyFont="1" applyFill="1" applyBorder="1" applyProtection="1">
      <protection locked="0"/>
    </xf>
    <xf numFmtId="0" fontId="36" fillId="4" borderId="30" xfId="2" applyFont="1" applyFill="1" applyBorder="1" applyAlignment="1" applyProtection="1">
      <alignment horizontal="left" vertical="top"/>
    </xf>
    <xf numFmtId="165" fontId="36" fillId="6" borderId="3" xfId="2" applyNumberFormat="1" applyFont="1" applyFill="1" applyBorder="1" applyAlignment="1" applyProtection="1">
      <alignment horizontal="center"/>
      <protection locked="0"/>
    </xf>
    <xf numFmtId="165" fontId="38" fillId="0" borderId="3" xfId="2" applyNumberFormat="1" applyFont="1" applyBorder="1" applyAlignment="1" applyProtection="1">
      <alignment horizontal="center"/>
      <protection locked="0"/>
    </xf>
    <xf numFmtId="167" fontId="36" fillId="0" borderId="3" xfId="0" applyNumberFormat="1" applyFont="1" applyBorder="1" applyProtection="1">
      <protection locked="0"/>
    </xf>
    <xf numFmtId="0" fontId="36" fillId="0" borderId="39" xfId="2" applyFont="1" applyBorder="1" applyAlignment="1" applyProtection="1">
      <alignment horizontal="left" vertical="top"/>
      <protection locked="0"/>
    </xf>
    <xf numFmtId="0" fontId="41" fillId="3" borderId="2" xfId="2" applyFont="1" applyFill="1" applyBorder="1" applyAlignment="1" applyProtection="1">
      <alignment horizontal="left" vertical="top"/>
    </xf>
    <xf numFmtId="165" fontId="30" fillId="4" borderId="3" xfId="2" applyNumberFormat="1" applyFont="1" applyFill="1" applyBorder="1" applyAlignment="1" applyProtection="1">
      <alignment horizontal="right"/>
    </xf>
    <xf numFmtId="165" fontId="30" fillId="0" borderId="0" xfId="2" applyNumberFormat="1" applyFont="1" applyAlignment="1" applyProtection="1">
      <alignment horizontal="left"/>
    </xf>
    <xf numFmtId="165" fontId="30" fillId="2" borderId="0" xfId="2" applyNumberFormat="1" applyFont="1" applyFill="1" applyAlignment="1" applyProtection="1">
      <alignment horizontal="right"/>
    </xf>
    <xf numFmtId="0" fontId="36" fillId="4" borderId="4" xfId="2" applyFont="1" applyFill="1" applyBorder="1" applyAlignment="1" applyProtection="1">
      <alignment horizontal="left" indent="2"/>
    </xf>
    <xf numFmtId="0" fontId="36" fillId="4" borderId="10" xfId="2" applyFont="1" applyFill="1" applyBorder="1" applyAlignment="1" applyProtection="1">
      <alignment horizontal="left" indent="2"/>
    </xf>
    <xf numFmtId="165" fontId="38" fillId="6" borderId="3" xfId="2" applyNumberFormat="1" applyFont="1" applyFill="1" applyBorder="1" applyAlignment="1" applyProtection="1">
      <alignment horizontal="center"/>
    </xf>
    <xf numFmtId="165" fontId="38" fillId="0" borderId="3" xfId="2" applyNumberFormat="1" applyFont="1" applyBorder="1" applyAlignment="1" applyProtection="1">
      <alignment horizontal="center"/>
    </xf>
    <xf numFmtId="167" fontId="38" fillId="0" borderId="3" xfId="2" applyNumberFormat="1" applyFont="1" applyBorder="1" applyAlignment="1" applyProtection="1">
      <alignment horizontal="center"/>
    </xf>
    <xf numFmtId="165" fontId="38" fillId="0" borderId="10" xfId="0" applyNumberFormat="1" applyFont="1" applyBorder="1" applyAlignment="1" applyProtection="1">
      <alignment horizontal="left" wrapText="1" indent="1"/>
    </xf>
    <xf numFmtId="165" fontId="36" fillId="0" borderId="10" xfId="0" applyNumberFormat="1" applyFont="1" applyBorder="1" applyProtection="1"/>
    <xf numFmtId="0" fontId="36" fillId="0" borderId="10" xfId="2" applyFont="1" applyBorder="1" applyAlignment="1" applyProtection="1">
      <alignment horizontal="left" indent="2"/>
      <protection locked="0"/>
    </xf>
    <xf numFmtId="165" fontId="38" fillId="0" borderId="0" xfId="2" applyNumberFormat="1" applyFont="1" applyAlignment="1" applyProtection="1">
      <alignment horizontal="left" indent="2"/>
      <protection locked="0"/>
    </xf>
    <xf numFmtId="0" fontId="30" fillId="0" borderId="0" xfId="2" applyFont="1" applyAlignment="1" applyProtection="1">
      <alignment horizontal="left" indent="1"/>
      <protection locked="0"/>
    </xf>
    <xf numFmtId="165" fontId="30" fillId="0" borderId="0" xfId="2" applyNumberFormat="1" applyFont="1" applyAlignment="1" applyProtection="1">
      <alignment horizontal="left" indent="1"/>
      <protection locked="0"/>
    </xf>
    <xf numFmtId="165" fontId="30" fillId="0" borderId="0" xfId="2" applyNumberFormat="1" applyFont="1" applyAlignment="1" applyProtection="1">
      <alignment horizontal="center"/>
      <protection locked="0"/>
    </xf>
    <xf numFmtId="165" fontId="36" fillId="0" borderId="0" xfId="2" applyNumberFormat="1" applyFont="1" applyBorder="1" applyAlignment="1" applyProtection="1">
      <alignment horizontal="right"/>
      <protection locked="0"/>
    </xf>
    <xf numFmtId="165" fontId="36" fillId="4" borderId="3" xfId="0" applyNumberFormat="1" applyFont="1" applyFill="1" applyBorder="1" applyAlignment="1" applyProtection="1">
      <alignment horizontal="center"/>
    </xf>
    <xf numFmtId="0" fontId="36" fillId="4" borderId="28" xfId="2" applyFont="1" applyFill="1" applyBorder="1" applyAlignment="1" applyProtection="1">
      <alignment horizontal="left" vertical="top"/>
    </xf>
    <xf numFmtId="0" fontId="38" fillId="0" borderId="0" xfId="2" applyFont="1" applyAlignment="1" applyProtection="1">
      <alignment horizontal="left" indent="2"/>
      <protection locked="0"/>
    </xf>
    <xf numFmtId="165" fontId="38" fillId="0" borderId="0" xfId="2" applyNumberFormat="1" applyFont="1" applyAlignment="1" applyProtection="1">
      <alignment horizontal="center"/>
      <protection locked="0"/>
    </xf>
    <xf numFmtId="165" fontId="36" fillId="0" borderId="0" xfId="0" applyNumberFormat="1" applyFont="1" applyBorder="1" applyProtection="1">
      <protection locked="0"/>
    </xf>
    <xf numFmtId="0" fontId="36" fillId="0" borderId="0" xfId="2" applyFont="1" applyBorder="1" applyAlignment="1" applyProtection="1">
      <alignment horizontal="left" indent="1"/>
      <protection locked="0"/>
    </xf>
    <xf numFmtId="165" fontId="36" fillId="0" borderId="0" xfId="2" applyNumberFormat="1" applyFont="1" applyBorder="1" applyAlignment="1" applyProtection="1">
      <alignment horizontal="left" indent="1"/>
      <protection locked="0"/>
    </xf>
    <xf numFmtId="165" fontId="36" fillId="0" borderId="0" xfId="2" applyNumberFormat="1" applyFont="1" applyBorder="1" applyAlignment="1" applyProtection="1">
      <alignment horizontal="center"/>
      <protection locked="0"/>
    </xf>
    <xf numFmtId="165" fontId="36" fillId="0" borderId="0" xfId="2" applyNumberFormat="1" applyFont="1" applyBorder="1" applyAlignment="1" applyProtection="1">
      <alignment horizontal="left"/>
      <protection locked="0"/>
    </xf>
    <xf numFmtId="165" fontId="36" fillId="2" borderId="0" xfId="2" applyNumberFormat="1" applyFont="1" applyFill="1" applyBorder="1" applyAlignment="1" applyProtection="1">
      <alignment horizontal="right"/>
      <protection locked="0"/>
    </xf>
    <xf numFmtId="0" fontId="36" fillId="2" borderId="0" xfId="0" applyFont="1" applyFill="1" applyBorder="1" applyProtection="1">
      <protection locked="0"/>
    </xf>
    <xf numFmtId="165" fontId="30" fillId="3" borderId="3" xfId="0" applyNumberFormat="1" applyFont="1" applyFill="1" applyBorder="1" applyAlignment="1" applyProtection="1">
      <alignment horizontal="left" wrapText="1" indent="1"/>
      <protection locked="0"/>
    </xf>
    <xf numFmtId="165" fontId="30" fillId="0" borderId="3" xfId="2" applyNumberFormat="1" applyFont="1" applyBorder="1" applyAlignment="1" applyProtection="1">
      <alignment horizontal="right"/>
      <protection locked="0"/>
    </xf>
    <xf numFmtId="165" fontId="30" fillId="0" borderId="0" xfId="2" applyNumberFormat="1" applyFont="1" applyAlignment="1" applyProtection="1">
      <alignment horizontal="left"/>
      <protection locked="0"/>
    </xf>
    <xf numFmtId="165" fontId="30" fillId="0" borderId="3" xfId="0" applyNumberFormat="1" applyFont="1" applyBorder="1" applyProtection="1">
      <protection locked="0"/>
    </xf>
    <xf numFmtId="0" fontId="30" fillId="3" borderId="3" xfId="2" applyFont="1" applyFill="1" applyBorder="1" applyAlignment="1" applyProtection="1">
      <alignment horizontal="left" indent="1"/>
    </xf>
    <xf numFmtId="165" fontId="36" fillId="0" borderId="0" xfId="0" applyNumberFormat="1" applyFont="1" applyBorder="1" applyAlignment="1" applyProtection="1">
      <alignment horizontal="left" indent="1"/>
      <protection locked="0"/>
    </xf>
    <xf numFmtId="165" fontId="36" fillId="0" borderId="0" xfId="0" applyNumberFormat="1" applyFont="1" applyBorder="1" applyAlignment="1" applyProtection="1">
      <alignment horizontal="center"/>
      <protection locked="0"/>
    </xf>
    <xf numFmtId="0" fontId="36" fillId="0" borderId="0" xfId="0" applyFont="1" applyBorder="1" applyAlignment="1" applyProtection="1">
      <alignment horizontal="left" indent="1"/>
      <protection locked="0"/>
    </xf>
    <xf numFmtId="165" fontId="36" fillId="0" borderId="0" xfId="0" applyNumberFormat="1" applyFont="1" applyBorder="1" applyAlignment="1" applyProtection="1">
      <alignment horizontal="right"/>
      <protection locked="0"/>
    </xf>
    <xf numFmtId="165" fontId="36" fillId="0" borderId="0" xfId="0" applyNumberFormat="1" applyFont="1" applyBorder="1" applyAlignment="1" applyProtection="1">
      <alignment horizontal="left"/>
      <protection locked="0"/>
    </xf>
    <xf numFmtId="165" fontId="30" fillId="0" borderId="0" xfId="0" applyNumberFormat="1" applyFont="1" applyBorder="1" applyAlignment="1">
      <alignment horizontal="left" indent="1"/>
    </xf>
    <xf numFmtId="165" fontId="30" fillId="0" borderId="0" xfId="0" applyNumberFormat="1" applyFont="1" applyBorder="1" applyAlignment="1">
      <alignment horizontal="center"/>
    </xf>
    <xf numFmtId="0" fontId="30" fillId="3" borderId="3" xfId="0" applyFont="1" applyFill="1" applyBorder="1" applyAlignment="1">
      <alignment horizontal="left" indent="1"/>
    </xf>
    <xf numFmtId="165" fontId="30" fillId="0" borderId="0" xfId="0" applyNumberFormat="1" applyFont="1" applyBorder="1" applyAlignment="1">
      <alignment horizontal="left"/>
    </xf>
    <xf numFmtId="165" fontId="30" fillId="2" borderId="0" xfId="0" applyNumberFormat="1" applyFont="1" applyFill="1" applyBorder="1" applyAlignment="1">
      <alignment horizontal="right"/>
    </xf>
    <xf numFmtId="0" fontId="30" fillId="2" borderId="0" xfId="0" applyFont="1" applyFill="1" applyBorder="1"/>
    <xf numFmtId="0" fontId="30" fillId="0" borderId="0" xfId="0" applyFont="1" applyBorder="1" applyAlignment="1" applyProtection="1"/>
    <xf numFmtId="0" fontId="30" fillId="3" borderId="3" xfId="0" applyFont="1" applyFill="1" applyBorder="1" applyAlignment="1" applyProtection="1"/>
    <xf numFmtId="165" fontId="36" fillId="0" borderId="0" xfId="0" applyNumberFormat="1" applyFont="1" applyBorder="1" applyAlignment="1"/>
    <xf numFmtId="5" fontId="30" fillId="4" borderId="3" xfId="2" applyNumberFormat="1" applyFont="1" applyFill="1" applyBorder="1" applyAlignment="1">
      <alignment horizontal="right"/>
    </xf>
    <xf numFmtId="165" fontId="30" fillId="0" borderId="0" xfId="2" applyNumberFormat="1" applyFont="1" applyFill="1" applyBorder="1" applyAlignment="1">
      <alignment horizontal="right"/>
    </xf>
    <xf numFmtId="5" fontId="30" fillId="2" borderId="0" xfId="0" applyNumberFormat="1" applyFont="1" applyFill="1" applyBorder="1"/>
    <xf numFmtId="0" fontId="36" fillId="0" borderId="0" xfId="0" applyFont="1" applyBorder="1" applyProtection="1">
      <protection locked="0"/>
    </xf>
    <xf numFmtId="165" fontId="36" fillId="0" borderId="0" xfId="0" applyNumberFormat="1" applyFont="1" applyBorder="1" applyAlignment="1">
      <alignment horizontal="left" wrapText="1" indent="1"/>
    </xf>
    <xf numFmtId="165" fontId="36" fillId="2" borderId="0" xfId="0" applyNumberFormat="1" applyFont="1" applyFill="1" applyBorder="1" applyProtection="1">
      <protection locked="0"/>
    </xf>
    <xf numFmtId="165" fontId="30" fillId="3" borderId="3" xfId="0" applyNumberFormat="1" applyFont="1" applyFill="1" applyBorder="1" applyAlignment="1">
      <alignment wrapText="1"/>
    </xf>
    <xf numFmtId="5" fontId="30" fillId="4" borderId="3" xfId="0" applyNumberFormat="1" applyFont="1" applyFill="1" applyBorder="1" applyProtection="1"/>
    <xf numFmtId="5" fontId="36" fillId="0" borderId="0" xfId="0" applyNumberFormat="1" applyFont="1" applyBorder="1" applyProtection="1">
      <protection locked="0"/>
    </xf>
    <xf numFmtId="5" fontId="36" fillId="2" borderId="0" xfId="0" applyNumberFormat="1" applyFont="1" applyFill="1" applyBorder="1" applyProtection="1">
      <protection locked="0"/>
    </xf>
    <xf numFmtId="0" fontId="30" fillId="0" borderId="0" xfId="0" applyFont="1" applyProtection="1"/>
    <xf numFmtId="165" fontId="30" fillId="0" borderId="0" xfId="0" applyNumberFormat="1" applyFont="1" applyProtection="1"/>
    <xf numFmtId="0" fontId="0" fillId="0" borderId="0" xfId="0" applyAlignment="1">
      <alignment horizontal="center"/>
    </xf>
    <xf numFmtId="165" fontId="30" fillId="0" borderId="0" xfId="0" applyNumberFormat="1" applyFont="1" applyAlignment="1" applyProtection="1">
      <alignment horizontal="center"/>
    </xf>
    <xf numFmtId="165" fontId="30" fillId="3" borderId="3" xfId="0" quotePrefix="1" applyNumberFormat="1" applyFont="1" applyFill="1" applyBorder="1" applyAlignment="1">
      <alignment wrapText="1"/>
    </xf>
    <xf numFmtId="165" fontId="36" fillId="0" borderId="0" xfId="0" applyNumberFormat="1" applyFont="1" applyProtection="1"/>
    <xf numFmtId="5" fontId="36" fillId="0" borderId="0" xfId="0" applyNumberFormat="1" applyFont="1" applyProtection="1"/>
    <xf numFmtId="5" fontId="36" fillId="2" borderId="0" xfId="0" applyNumberFormat="1" applyFont="1" applyFill="1" applyProtection="1"/>
    <xf numFmtId="0" fontId="30" fillId="0" borderId="0" xfId="0" applyFont="1" applyProtection="1">
      <protection locked="0"/>
    </xf>
    <xf numFmtId="165" fontId="30" fillId="0" borderId="0" xfId="0" applyNumberFormat="1" applyFont="1" applyProtection="1">
      <protection locked="0"/>
    </xf>
    <xf numFmtId="165" fontId="30" fillId="0" borderId="0" xfId="0" applyNumberFormat="1" applyFont="1" applyAlignment="1" applyProtection="1">
      <alignment horizontal="center"/>
      <protection locked="0"/>
    </xf>
    <xf numFmtId="165" fontId="30" fillId="3" borderId="3" xfId="0" applyNumberFormat="1" applyFont="1" applyFill="1" applyBorder="1" applyAlignment="1" applyProtection="1">
      <alignment vertical="top"/>
    </xf>
    <xf numFmtId="5" fontId="30" fillId="0" borderId="0" xfId="0" applyNumberFormat="1" applyFont="1" applyProtection="1">
      <protection locked="0"/>
    </xf>
    <xf numFmtId="5" fontId="30" fillId="2" borderId="0" xfId="0" applyNumberFormat="1" applyFont="1" applyFill="1" applyProtection="1">
      <protection locked="0"/>
    </xf>
    <xf numFmtId="5" fontId="36" fillId="2" borderId="0" xfId="0" applyNumberFormat="1" applyFont="1" applyFill="1" applyProtection="1">
      <protection locked="0"/>
    </xf>
    <xf numFmtId="0" fontId="30" fillId="0" borderId="0" xfId="0" applyFont="1" applyAlignment="1" applyProtection="1">
      <alignment horizontal="center"/>
      <protection locked="0"/>
    </xf>
    <xf numFmtId="5" fontId="30" fillId="0" borderId="0" xfId="0" applyNumberFormat="1" applyFont="1" applyBorder="1" applyProtection="1">
      <protection locked="0"/>
    </xf>
    <xf numFmtId="0" fontId="30" fillId="2" borderId="0" xfId="0" applyFont="1" applyFill="1" applyProtection="1">
      <protection locked="0"/>
    </xf>
    <xf numFmtId="0" fontId="4" fillId="2" borderId="0" xfId="0" applyFont="1" applyFill="1" applyBorder="1" applyAlignment="1"/>
    <xf numFmtId="0" fontId="4" fillId="3" borderId="3" xfId="0" applyFont="1" applyFill="1" applyBorder="1" applyAlignment="1">
      <alignment horizontal="center" wrapText="1"/>
    </xf>
    <xf numFmtId="0" fontId="0" fillId="9" borderId="3" xfId="0" applyFill="1" applyBorder="1"/>
    <xf numFmtId="0" fontId="0" fillId="9" borderId="11" xfId="0" applyFill="1" applyBorder="1"/>
    <xf numFmtId="39" fontId="4" fillId="4" borderId="3" xfId="0" applyNumberFormat="1" applyFont="1" applyFill="1" applyBorder="1" applyAlignment="1">
      <alignment horizontal="center"/>
    </xf>
    <xf numFmtId="0" fontId="0" fillId="9" borderId="12" xfId="0" applyFill="1" applyBorder="1"/>
    <xf numFmtId="0" fontId="3" fillId="4" borderId="3" xfId="0" applyFont="1" applyFill="1" applyBorder="1" applyProtection="1"/>
    <xf numFmtId="0" fontId="3" fillId="0" borderId="0" xfId="0" applyFont="1" applyFill="1" applyProtection="1"/>
    <xf numFmtId="0" fontId="3" fillId="0" borderId="0" xfId="0" applyFont="1" applyFill="1" applyAlignment="1" applyProtection="1">
      <alignment horizontal="left"/>
    </xf>
    <xf numFmtId="0" fontId="0" fillId="0" borderId="0" xfId="0" applyProtection="1"/>
    <xf numFmtId="0" fontId="3" fillId="4" borderId="14" xfId="0" applyFont="1" applyFill="1" applyBorder="1" applyProtection="1"/>
    <xf numFmtId="0" fontId="0" fillId="4" borderId="15" xfId="0" applyFill="1" applyBorder="1" applyProtection="1"/>
    <xf numFmtId="0" fontId="0" fillId="4" borderId="18" xfId="0" applyFill="1" applyBorder="1" applyProtection="1"/>
    <xf numFmtId="0" fontId="6" fillId="4" borderId="14" xfId="0" applyFont="1" applyFill="1" applyBorder="1" applyProtection="1"/>
    <xf numFmtId="0" fontId="6" fillId="0" borderId="37" xfId="0" applyFont="1" applyBorder="1" applyProtection="1"/>
    <xf numFmtId="0" fontId="0" fillId="0" borderId="40" xfId="0" applyBorder="1" applyProtection="1"/>
    <xf numFmtId="0" fontId="6" fillId="4" borderId="32" xfId="0" applyFont="1" applyFill="1" applyBorder="1" applyProtection="1"/>
    <xf numFmtId="0" fontId="0" fillId="4" borderId="11" xfId="0" applyFill="1" applyBorder="1" applyProtection="1"/>
    <xf numFmtId="0" fontId="0" fillId="4" borderId="22" xfId="0" applyFill="1" applyBorder="1" applyProtection="1"/>
    <xf numFmtId="0" fontId="6" fillId="4" borderId="8" xfId="0" applyFont="1" applyFill="1" applyBorder="1" applyAlignment="1" applyProtection="1">
      <alignment horizontal="left" indent="1"/>
    </xf>
    <xf numFmtId="0" fontId="0" fillId="4" borderId="0" xfId="0" applyFill="1" applyBorder="1" applyProtection="1"/>
    <xf numFmtId="0" fontId="0" fillId="4" borderId="19" xfId="0" applyFill="1" applyBorder="1" applyProtection="1"/>
    <xf numFmtId="0" fontId="0" fillId="4" borderId="8" xfId="0" applyFill="1" applyBorder="1" applyAlignment="1" applyProtection="1">
      <alignment horizontal="left" indent="1"/>
    </xf>
    <xf numFmtId="0" fontId="6" fillId="4" borderId="24" xfId="0" applyFont="1" applyFill="1" applyBorder="1" applyAlignment="1" applyProtection="1">
      <alignment horizontal="left" indent="1"/>
    </xf>
    <xf numFmtId="0" fontId="0" fillId="4" borderId="12" xfId="0" applyFill="1" applyBorder="1" applyProtection="1"/>
    <xf numFmtId="0" fontId="0" fillId="4" borderId="23" xfId="0" applyFill="1" applyBorder="1" applyProtection="1"/>
    <xf numFmtId="0" fontId="0" fillId="0" borderId="37" xfId="0" applyBorder="1" applyProtection="1"/>
    <xf numFmtId="0" fontId="0" fillId="0" borderId="40" xfId="0" applyBorder="1" applyProtection="1">
      <protection locked="0"/>
    </xf>
    <xf numFmtId="0" fontId="0" fillId="4" borderId="4" xfId="0" applyFill="1" applyBorder="1" applyAlignment="1" applyProtection="1">
      <alignment horizontal="left" indent="1"/>
    </xf>
    <xf numFmtId="5" fontId="4" fillId="2" borderId="10" xfId="1" applyNumberFormat="1" applyFont="1" applyFill="1" applyBorder="1" applyProtection="1">
      <protection locked="0"/>
    </xf>
    <xf numFmtId="0" fontId="0" fillId="4" borderId="10" xfId="0" applyFill="1" applyBorder="1" applyAlignment="1" applyProtection="1">
      <alignment horizontal="left" indent="1"/>
    </xf>
    <xf numFmtId="164" fontId="4" fillId="2" borderId="10" xfId="1" applyNumberFormat="1" applyFont="1" applyFill="1" applyBorder="1" applyProtection="1">
      <protection locked="0"/>
    </xf>
    <xf numFmtId="0" fontId="0" fillId="4" borderId="5" xfId="0" applyFill="1" applyBorder="1" applyAlignment="1" applyProtection="1">
      <alignment horizontal="left" indent="1"/>
    </xf>
    <xf numFmtId="10" fontId="4" fillId="2" borderId="5" xfId="1" applyNumberFormat="1" applyFont="1" applyFill="1" applyBorder="1" applyProtection="1">
      <protection locked="0"/>
    </xf>
    <xf numFmtId="0" fontId="0" fillId="4" borderId="3" xfId="0" applyFill="1" applyBorder="1" applyAlignment="1" applyProtection="1">
      <alignment horizontal="left" wrapText="1" indent="1"/>
    </xf>
    <xf numFmtId="5" fontId="4" fillId="4" borderId="3" xfId="0" applyNumberFormat="1" applyFont="1" applyFill="1" applyBorder="1" applyProtection="1"/>
    <xf numFmtId="0" fontId="0" fillId="2" borderId="41" xfId="0" applyFill="1" applyBorder="1" applyAlignment="1" applyProtection="1">
      <alignment horizontal="left" indent="1"/>
    </xf>
    <xf numFmtId="0" fontId="0" fillId="2" borderId="41" xfId="0" applyFill="1" applyBorder="1" applyAlignment="1" applyProtection="1">
      <protection locked="0"/>
    </xf>
    <xf numFmtId="0" fontId="0" fillId="0" borderId="29" xfId="0" applyFill="1" applyBorder="1" applyAlignment="1" applyProtection="1">
      <protection locked="0"/>
    </xf>
    <xf numFmtId="0" fontId="0" fillId="4" borderId="32" xfId="0" applyFill="1" applyBorder="1" applyProtection="1"/>
    <xf numFmtId="10" fontId="4" fillId="2" borderId="5" xfId="0" applyNumberFormat="1" applyFont="1" applyFill="1" applyBorder="1" applyProtection="1">
      <protection locked="0"/>
    </xf>
    <xf numFmtId="0" fontId="0" fillId="0" borderId="37" xfId="0" applyFill="1" applyBorder="1" applyAlignment="1" applyProtection="1">
      <alignment horizontal="left" wrapText="1" indent="1"/>
    </xf>
    <xf numFmtId="8" fontId="0" fillId="0" borderId="0" xfId="0" applyNumberFormat="1" applyFill="1" applyBorder="1" applyProtection="1">
      <protection locked="0"/>
    </xf>
    <xf numFmtId="0" fontId="0" fillId="0" borderId="40" xfId="0" applyFill="1" applyBorder="1" applyProtection="1">
      <protection locked="0"/>
    </xf>
    <xf numFmtId="0" fontId="0" fillId="0" borderId="25" xfId="0" applyBorder="1" applyAlignment="1" applyProtection="1">
      <alignment horizontal="left" indent="1"/>
    </xf>
    <xf numFmtId="0" fontId="4" fillId="4" borderId="14" xfId="0" applyFont="1" applyFill="1" applyBorder="1" applyAlignment="1">
      <alignment horizontal="left"/>
    </xf>
    <xf numFmtId="0" fontId="0" fillId="4" borderId="15" xfId="0" applyFill="1" applyBorder="1"/>
    <xf numFmtId="0" fontId="0" fillId="4" borderId="18" xfId="0" applyFill="1" applyBorder="1"/>
    <xf numFmtId="0" fontId="4" fillId="0" borderId="0" xfId="0" applyFont="1"/>
    <xf numFmtId="0" fontId="4" fillId="0" borderId="1" xfId="0" applyFont="1" applyBorder="1" applyAlignment="1">
      <alignment horizontal="center"/>
    </xf>
    <xf numFmtId="0" fontId="9" fillId="4" borderId="3" xfId="0" applyFont="1" applyFill="1" applyBorder="1" applyAlignment="1">
      <alignment horizontal="left" vertical="top"/>
    </xf>
    <xf numFmtId="0" fontId="3" fillId="0" borderId="0" xfId="0" applyFont="1" applyProtection="1">
      <protection locked="0"/>
    </xf>
    <xf numFmtId="0" fontId="3"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Protection="1">
      <protection locked="0"/>
    </xf>
    <xf numFmtId="0" fontId="3" fillId="3" borderId="3" xfId="0" applyFont="1" applyFill="1" applyBorder="1"/>
    <xf numFmtId="0" fontId="6" fillId="4" borderId="4" xfId="0" applyFont="1" applyFill="1" applyBorder="1"/>
    <xf numFmtId="0" fontId="4" fillId="0" borderId="10" xfId="0" applyFont="1" applyBorder="1" applyAlignment="1">
      <alignment horizontal="center"/>
    </xf>
    <xf numFmtId="37" fontId="4" fillId="0" borderId="4" xfId="0" applyNumberFormat="1" applyFont="1" applyFill="1" applyBorder="1" applyAlignment="1">
      <alignment horizontal="center"/>
    </xf>
    <xf numFmtId="0" fontId="4" fillId="2" borderId="4" xfId="0" applyFont="1" applyFill="1" applyBorder="1" applyAlignment="1">
      <alignment horizontal="center"/>
    </xf>
    <xf numFmtId="0" fontId="4" fillId="2" borderId="10" xfId="0" applyFont="1" applyFill="1" applyBorder="1" applyAlignment="1">
      <alignment horizontal="center"/>
    </xf>
    <xf numFmtId="9" fontId="4" fillId="0" borderId="10" xfId="0" applyNumberFormat="1" applyFont="1" applyFill="1" applyBorder="1" applyAlignment="1" applyProtection="1">
      <alignment horizontal="center"/>
    </xf>
    <xf numFmtId="9" fontId="4" fillId="2" borderId="10" xfId="0" applyNumberFormat="1" applyFont="1" applyFill="1" applyBorder="1" applyAlignment="1" applyProtection="1">
      <alignment horizontal="center"/>
    </xf>
    <xf numFmtId="0" fontId="4" fillId="4" borderId="10" xfId="0" applyFont="1" applyFill="1" applyBorder="1" applyAlignment="1">
      <alignment horizontal="center"/>
    </xf>
    <xf numFmtId="0" fontId="6" fillId="4" borderId="5" xfId="0" applyFont="1" applyFill="1" applyBorder="1"/>
    <xf numFmtId="5" fontId="0" fillId="0" borderId="5" xfId="0" applyNumberFormat="1" applyBorder="1"/>
    <xf numFmtId="5" fontId="4" fillId="4" borderId="10" xfId="0" applyNumberFormat="1" applyFont="1" applyFill="1" applyBorder="1" applyAlignment="1">
      <alignment horizontal="center"/>
    </xf>
    <xf numFmtId="5" fontId="0" fillId="0" borderId="10" xfId="0" applyNumberFormat="1" applyBorder="1" applyAlignment="1">
      <alignment horizontal="center"/>
    </xf>
    <xf numFmtId="5" fontId="4" fillId="0" borderId="10" xfId="0" applyNumberFormat="1" applyFont="1" applyBorder="1" applyAlignment="1">
      <alignment horizontal="center"/>
    </xf>
    <xf numFmtId="5" fontId="4" fillId="0" borderId="3" xfId="0" applyNumberFormat="1" applyFont="1" applyBorder="1"/>
    <xf numFmtId="5" fontId="4" fillId="0" borderId="3" xfId="0" applyNumberFormat="1" applyFont="1" applyBorder="1" applyAlignment="1">
      <alignment horizontal="center"/>
    </xf>
    <xf numFmtId="0" fontId="0" fillId="2" borderId="0" xfId="0" applyFill="1" applyProtection="1">
      <protection locked="0"/>
    </xf>
    <xf numFmtId="0" fontId="3" fillId="2" borderId="0" xfId="0" applyFont="1" applyFill="1" applyBorder="1"/>
    <xf numFmtId="5" fontId="4" fillId="2" borderId="0" xfId="0" applyNumberFormat="1" applyFont="1" applyFill="1" applyBorder="1"/>
    <xf numFmtId="5" fontId="4" fillId="2" borderId="0" xfId="0" applyNumberFormat="1" applyFont="1" applyFill="1" applyBorder="1" applyAlignment="1">
      <alignment horizontal="center"/>
    </xf>
    <xf numFmtId="172" fontId="4" fillId="3" borderId="3" xfId="0" applyNumberFormat="1" applyFont="1" applyFill="1" applyBorder="1" applyAlignment="1">
      <alignment horizontal="center"/>
    </xf>
    <xf numFmtId="5" fontId="4" fillId="3" borderId="3" xfId="0" applyNumberFormat="1" applyFont="1" applyFill="1" applyBorder="1" applyAlignment="1">
      <alignment horizontal="center"/>
    </xf>
    <xf numFmtId="0" fontId="4" fillId="4" borderId="2" xfId="0" applyFont="1" applyFill="1" applyBorder="1" applyProtection="1"/>
    <xf numFmtId="37" fontId="4" fillId="4" borderId="4" xfId="0" applyNumberFormat="1" applyFont="1" applyFill="1" applyBorder="1" applyAlignment="1" applyProtection="1">
      <alignment horizontal="right"/>
    </xf>
    <xf numFmtId="0" fontId="4" fillId="0" borderId="0" xfId="0" applyFont="1" applyBorder="1" applyAlignment="1" applyProtection="1">
      <alignment horizontal="right"/>
    </xf>
    <xf numFmtId="9" fontId="4" fillId="4" borderId="10" xfId="0" applyNumberFormat="1" applyFont="1" applyFill="1" applyBorder="1" applyAlignment="1" applyProtection="1">
      <alignment horizontal="right"/>
    </xf>
    <xf numFmtId="37" fontId="4" fillId="4" borderId="10" xfId="0" applyNumberFormat="1" applyFont="1" applyFill="1" applyBorder="1" applyAlignment="1" applyProtection="1">
      <alignment horizontal="right"/>
    </xf>
    <xf numFmtId="37" fontId="4" fillId="0" borderId="0" xfId="0" applyNumberFormat="1" applyFont="1" applyBorder="1" applyAlignment="1" applyProtection="1">
      <alignment horizontal="right"/>
    </xf>
    <xf numFmtId="9" fontId="4" fillId="0" borderId="10" xfId="3" applyFont="1" applyFill="1" applyBorder="1" applyAlignment="1" applyProtection="1">
      <alignment horizontal="right"/>
    </xf>
    <xf numFmtId="9" fontId="4" fillId="0" borderId="0" xfId="3" applyFont="1" applyBorder="1" applyAlignment="1" applyProtection="1">
      <alignment horizontal="right"/>
    </xf>
    <xf numFmtId="9" fontId="4" fillId="0" borderId="0" xfId="0" applyNumberFormat="1" applyFont="1" applyBorder="1" applyAlignment="1" applyProtection="1">
      <alignment horizontal="right"/>
    </xf>
    <xf numFmtId="165" fontId="4" fillId="4" borderId="10" xfId="0" applyNumberFormat="1" applyFont="1" applyFill="1" applyBorder="1" applyAlignment="1" applyProtection="1">
      <alignment horizontal="right"/>
    </xf>
    <xf numFmtId="165" fontId="4" fillId="0" borderId="0" xfId="0" applyNumberFormat="1" applyFont="1" applyBorder="1" applyAlignment="1" applyProtection="1">
      <alignment horizontal="right"/>
      <protection locked="0"/>
    </xf>
    <xf numFmtId="165" fontId="4" fillId="0" borderId="0" xfId="0" applyNumberFormat="1" applyFont="1" applyBorder="1" applyAlignment="1" applyProtection="1">
      <alignment horizontal="right"/>
    </xf>
    <xf numFmtId="5" fontId="4" fillId="4" borderId="2" xfId="0" applyNumberFormat="1" applyFont="1" applyFill="1" applyBorder="1" applyAlignment="1" applyProtection="1">
      <alignment horizontal="right"/>
    </xf>
    <xf numFmtId="5" fontId="4" fillId="0" borderId="16" xfId="0" applyNumberFormat="1" applyFont="1" applyBorder="1" applyAlignment="1" applyProtection="1">
      <alignment horizontal="right"/>
      <protection locked="0"/>
    </xf>
    <xf numFmtId="5" fontId="4" fillId="0" borderId="16" xfId="0" applyNumberFormat="1" applyFont="1" applyBorder="1" applyAlignment="1" applyProtection="1">
      <alignment horizontal="right"/>
    </xf>
    <xf numFmtId="5" fontId="0" fillId="0" borderId="5" xfId="0" applyNumberFormat="1" applyBorder="1" applyProtection="1">
      <protection locked="0"/>
    </xf>
    <xf numFmtId="37" fontId="4" fillId="4" borderId="10" xfId="0" applyNumberFormat="1" applyFont="1" applyFill="1" applyBorder="1" applyAlignment="1" applyProtection="1">
      <alignment horizontal="center"/>
    </xf>
    <xf numFmtId="0" fontId="4" fillId="0" borderId="10" xfId="0" applyFont="1" applyBorder="1" applyAlignment="1" applyProtection="1">
      <alignment horizontal="center"/>
      <protection locked="0"/>
    </xf>
    <xf numFmtId="5" fontId="4" fillId="0" borderId="10" xfId="0" applyNumberFormat="1" applyFont="1" applyBorder="1"/>
    <xf numFmtId="37" fontId="4" fillId="0" borderId="10" xfId="0" applyNumberFormat="1" applyFont="1" applyBorder="1" applyAlignment="1" applyProtection="1">
      <alignment horizontal="center"/>
      <protection locked="0"/>
    </xf>
    <xf numFmtId="5" fontId="4" fillId="0" borderId="5" xfId="0" applyNumberFormat="1" applyFont="1" applyBorder="1"/>
    <xf numFmtId="0" fontId="4" fillId="3" borderId="3" xfId="0" applyFont="1" applyFill="1" applyBorder="1"/>
    <xf numFmtId="0" fontId="4" fillId="5" borderId="0" xfId="0" applyFont="1" applyFill="1"/>
    <xf numFmtId="5" fontId="4" fillId="0" borderId="0" xfId="0" applyNumberFormat="1" applyFont="1" applyBorder="1"/>
    <xf numFmtId="5" fontId="4" fillId="0" borderId="0" xfId="0" applyNumberFormat="1" applyFont="1" applyBorder="1" applyProtection="1">
      <protection locked="0"/>
    </xf>
    <xf numFmtId="5" fontId="4" fillId="0" borderId="0" xfId="0" applyNumberFormat="1" applyFont="1" applyBorder="1" applyAlignment="1" applyProtection="1">
      <alignment horizontal="center"/>
      <protection locked="0"/>
    </xf>
    <xf numFmtId="0" fontId="0" fillId="5" borderId="0" xfId="0" applyFill="1" applyProtection="1">
      <protection locked="0"/>
    </xf>
    <xf numFmtId="0" fontId="3" fillId="3" borderId="3" xfId="0" applyFont="1" applyFill="1" applyBorder="1" applyProtection="1"/>
    <xf numFmtId="0" fontId="0" fillId="10" borderId="11" xfId="0" applyFill="1" applyBorder="1" applyAlignment="1" applyProtection="1">
      <alignment horizontal="center" wrapText="1"/>
    </xf>
    <xf numFmtId="0" fontId="0" fillId="10" borderId="0" xfId="0" applyFill="1" applyBorder="1" applyAlignment="1" applyProtection="1">
      <alignment horizontal="center" wrapText="1"/>
    </xf>
    <xf numFmtId="0" fontId="4" fillId="2" borderId="19" xfId="0" applyFont="1" applyFill="1" applyBorder="1" applyAlignment="1">
      <alignment horizontal="center"/>
    </xf>
    <xf numFmtId="0" fontId="6" fillId="4" borderId="6" xfId="0" applyFont="1" applyFill="1" applyBorder="1" applyProtection="1"/>
    <xf numFmtId="164" fontId="0" fillId="10" borderId="0" xfId="1" applyNumberFormat="1" applyFont="1" applyFill="1" applyBorder="1" applyProtection="1">
      <protection locked="0"/>
    </xf>
    <xf numFmtId="164" fontId="6" fillId="11" borderId="10" xfId="1" applyNumberFormat="1" applyFont="1" applyFill="1" applyBorder="1" applyProtection="1">
      <protection locked="0"/>
    </xf>
    <xf numFmtId="164" fontId="4" fillId="2" borderId="10" xfId="1" quotePrefix="1" applyNumberFormat="1" applyFont="1" applyFill="1" applyBorder="1" applyAlignment="1" applyProtection="1">
      <alignment horizontal="right"/>
      <protection locked="0"/>
    </xf>
    <xf numFmtId="164" fontId="4" fillId="2" borderId="10" xfId="1" applyNumberFormat="1" applyFont="1" applyFill="1" applyBorder="1" applyAlignment="1" applyProtection="1">
      <alignment horizontal="center"/>
      <protection locked="0"/>
    </xf>
    <xf numFmtId="164" fontId="4" fillId="2" borderId="10" xfId="1" quotePrefix="1" applyNumberFormat="1" applyFont="1" applyFill="1" applyBorder="1" applyAlignment="1" applyProtection="1">
      <alignment horizontal="center"/>
      <protection locked="0"/>
    </xf>
    <xf numFmtId="164" fontId="4" fillId="2" borderId="20" xfId="1" quotePrefix="1" applyNumberFormat="1" applyFont="1" applyFill="1" applyBorder="1" applyAlignment="1" applyProtection="1">
      <alignment horizontal="center"/>
      <protection locked="0"/>
    </xf>
    <xf numFmtId="0" fontId="4" fillId="4" borderId="7" xfId="0" applyFont="1" applyFill="1" applyBorder="1" applyProtection="1"/>
    <xf numFmtId="5" fontId="4" fillId="4" borderId="5" xfId="1" applyNumberFormat="1" applyFont="1" applyFill="1" applyBorder="1" applyAlignment="1" applyProtection="1">
      <alignment horizontal="right"/>
    </xf>
    <xf numFmtId="164" fontId="4" fillId="11" borderId="10" xfId="1" applyNumberFormat="1" applyFont="1" applyFill="1" applyBorder="1" applyAlignment="1" applyProtection="1">
      <alignment horizontal="center"/>
      <protection locked="0"/>
    </xf>
    <xf numFmtId="5" fontId="4" fillId="4" borderId="21" xfId="1" applyNumberFormat="1" applyFont="1" applyFill="1" applyBorder="1" applyAlignment="1" applyProtection="1">
      <alignment horizontal="right"/>
    </xf>
    <xf numFmtId="164" fontId="6" fillId="11" borderId="13" xfId="1" applyNumberFormat="1" applyFont="1" applyFill="1" applyBorder="1" applyProtection="1">
      <protection locked="0"/>
    </xf>
    <xf numFmtId="5" fontId="4" fillId="4" borderId="3" xfId="1" applyNumberFormat="1" applyFont="1" applyFill="1" applyBorder="1" applyAlignment="1" applyProtection="1">
      <alignment horizontal="right"/>
    </xf>
    <xf numFmtId="164" fontId="4" fillId="11" borderId="17" xfId="1" applyNumberFormat="1" applyFont="1" applyFill="1" applyBorder="1" applyAlignment="1" applyProtection="1">
      <alignment horizontal="center"/>
      <protection locked="0"/>
    </xf>
    <xf numFmtId="0" fontId="6" fillId="2" borderId="8" xfId="0" applyFont="1" applyFill="1" applyBorder="1" applyProtection="1"/>
    <xf numFmtId="164" fontId="6" fillId="11" borderId="0" xfId="1" applyNumberFormat="1" applyFont="1" applyFill="1" applyBorder="1" applyProtection="1">
      <protection locked="0"/>
    </xf>
    <xf numFmtId="164" fontId="6" fillId="11" borderId="0" xfId="1" applyNumberFormat="1" applyFont="1" applyFill="1" applyBorder="1" applyAlignment="1" applyProtection="1">
      <alignment horizontal="center"/>
      <protection locked="0"/>
    </xf>
    <xf numFmtId="164" fontId="6" fillId="11" borderId="19" xfId="1" applyNumberFormat="1" applyFont="1" applyFill="1" applyBorder="1" applyAlignment="1" applyProtection="1">
      <alignment horizontal="center"/>
      <protection locked="0"/>
    </xf>
    <xf numFmtId="0" fontId="0" fillId="11" borderId="0" xfId="0" applyFill="1" applyBorder="1" applyProtection="1">
      <protection locked="0"/>
    </xf>
    <xf numFmtId="0" fontId="0" fillId="0" borderId="0" xfId="0" applyFill="1" applyBorder="1" applyAlignment="1" applyProtection="1">
      <alignment horizontal="center"/>
      <protection locked="0"/>
    </xf>
    <xf numFmtId="0" fontId="4" fillId="4" borderId="6" xfId="0" applyFont="1" applyFill="1" applyBorder="1" applyAlignment="1" applyProtection="1">
      <alignment wrapText="1"/>
    </xf>
    <xf numFmtId="37" fontId="4" fillId="2" borderId="10" xfId="1" applyNumberFormat="1" applyFont="1" applyFill="1" applyBorder="1" applyAlignment="1" applyProtection="1">
      <alignment horizontal="right"/>
      <protection locked="0"/>
    </xf>
    <xf numFmtId="5" fontId="4" fillId="11" borderId="10" xfId="1" applyNumberFormat="1" applyFont="1" applyFill="1" applyBorder="1" applyAlignment="1" applyProtection="1">
      <alignment horizontal="center"/>
      <protection locked="0"/>
    </xf>
    <xf numFmtId="0" fontId="4" fillId="4" borderId="44" xfId="0" applyFont="1" applyFill="1" applyBorder="1" applyProtection="1"/>
    <xf numFmtId="164" fontId="6" fillId="11" borderId="45" xfId="1" applyNumberFormat="1" applyFont="1" applyFill="1" applyBorder="1" applyProtection="1">
      <protection locked="0"/>
    </xf>
    <xf numFmtId="5" fontId="4" fillId="11" borderId="46" xfId="1" applyNumberFormat="1" applyFont="1" applyFill="1" applyBorder="1" applyAlignment="1" applyProtection="1">
      <alignment horizontal="center"/>
      <protection locked="0"/>
    </xf>
    <xf numFmtId="0" fontId="4" fillId="2" borderId="0" xfId="0" applyFont="1" applyFill="1" applyBorder="1" applyProtection="1"/>
    <xf numFmtId="164" fontId="6" fillId="2" borderId="0" xfId="1" applyNumberFormat="1" applyFont="1" applyFill="1" applyBorder="1" applyProtection="1">
      <protection locked="0"/>
    </xf>
    <xf numFmtId="5" fontId="4" fillId="2" borderId="0" xfId="1" applyNumberFormat="1" applyFont="1" applyFill="1" applyBorder="1" applyAlignment="1" applyProtection="1">
      <alignment horizontal="right"/>
    </xf>
    <xf numFmtId="5" fontId="4" fillId="2" borderId="0" xfId="1" applyNumberFormat="1" applyFont="1" applyFill="1" applyBorder="1" applyAlignment="1" applyProtection="1">
      <alignment horizontal="center"/>
      <protection locked="0"/>
    </xf>
    <xf numFmtId="0" fontId="6" fillId="2" borderId="0" xfId="0" applyFont="1" applyFill="1" applyBorder="1" applyProtection="1"/>
    <xf numFmtId="5" fontId="4" fillId="2" borderId="0" xfId="1" applyNumberFormat="1" applyFont="1" applyFill="1" applyBorder="1" applyAlignment="1" applyProtection="1">
      <alignment horizontal="center"/>
    </xf>
    <xf numFmtId="0" fontId="0" fillId="2" borderId="11" xfId="0" applyFill="1" applyBorder="1"/>
    <xf numFmtId="164" fontId="6" fillId="2" borderId="11" xfId="1" applyNumberFormat="1" applyFont="1" applyFill="1" applyBorder="1" applyProtection="1">
      <protection locked="0"/>
    </xf>
    <xf numFmtId="5" fontId="4" fillId="2" borderId="11" xfId="1" applyNumberFormat="1" applyFont="1" applyFill="1" applyBorder="1" applyAlignment="1" applyProtection="1">
      <alignment horizontal="center"/>
    </xf>
    <xf numFmtId="5" fontId="4" fillId="2" borderId="11" xfId="1" applyNumberFormat="1" applyFont="1" applyFill="1" applyBorder="1" applyAlignment="1" applyProtection="1">
      <alignment horizontal="center"/>
      <protection locked="0"/>
    </xf>
    <xf numFmtId="5" fontId="4" fillId="2" borderId="22" xfId="1" applyNumberFormat="1" applyFont="1" applyFill="1" applyBorder="1" applyAlignment="1" applyProtection="1">
      <alignment horizontal="center"/>
    </xf>
    <xf numFmtId="0" fontId="3" fillId="3" borderId="9" xfId="0" applyFont="1" applyFill="1" applyBorder="1" applyProtection="1"/>
    <xf numFmtId="5" fontId="4" fillId="2" borderId="19" xfId="1" applyNumberFormat="1" applyFont="1" applyFill="1" applyBorder="1" applyAlignment="1" applyProtection="1">
      <alignment horizontal="center"/>
    </xf>
    <xf numFmtId="164" fontId="4" fillId="2" borderId="20" xfId="1" quotePrefix="1" applyNumberFormat="1" applyFont="1" applyFill="1" applyBorder="1" applyAlignment="1" applyProtection="1">
      <alignment horizontal="right"/>
      <protection locked="0"/>
    </xf>
    <xf numFmtId="5" fontId="4" fillId="4" borderId="5" xfId="1" applyNumberFormat="1" applyFont="1" applyFill="1" applyBorder="1" applyAlignment="1" applyProtection="1"/>
    <xf numFmtId="5" fontId="4" fillId="4" borderId="21" xfId="1" applyNumberFormat="1" applyFont="1" applyFill="1" applyBorder="1" applyAlignment="1" applyProtection="1"/>
    <xf numFmtId="5" fontId="4" fillId="4" borderId="3" xfId="1" applyNumberFormat="1" applyFont="1" applyFill="1" applyBorder="1" applyAlignment="1" applyProtection="1"/>
    <xf numFmtId="5" fontId="4" fillId="11" borderId="17" xfId="1" applyNumberFormat="1" applyFont="1" applyFill="1" applyBorder="1" applyAlignment="1" applyProtection="1">
      <alignment horizontal="center"/>
      <protection locked="0"/>
    </xf>
    <xf numFmtId="5" fontId="4" fillId="0" borderId="19" xfId="0" applyNumberFormat="1" applyFont="1" applyBorder="1" applyAlignment="1" applyProtection="1">
      <alignment horizontal="center"/>
      <protection locked="0"/>
    </xf>
    <xf numFmtId="37" fontId="4" fillId="2" borderId="20" xfId="1" applyNumberFormat="1" applyFont="1" applyFill="1" applyBorder="1" applyAlignment="1" applyProtection="1">
      <alignment horizontal="right"/>
      <protection locked="0"/>
    </xf>
    <xf numFmtId="5" fontId="4" fillId="4" borderId="10" xfId="1" applyNumberFormat="1" applyFont="1" applyFill="1" applyBorder="1" applyAlignment="1" applyProtection="1">
      <alignment horizontal="right"/>
    </xf>
    <xf numFmtId="164" fontId="6" fillId="11" borderId="47" xfId="1" applyNumberFormat="1" applyFont="1" applyFill="1" applyBorder="1" applyProtection="1">
      <protection locked="0"/>
    </xf>
    <xf numFmtId="5" fontId="4" fillId="4" borderId="47" xfId="1" applyNumberFormat="1" applyFont="1" applyFill="1" applyBorder="1" applyAlignment="1" applyProtection="1">
      <alignment horizontal="right"/>
    </xf>
    <xf numFmtId="5" fontId="4" fillId="11" borderId="47" xfId="1" applyNumberFormat="1" applyFont="1" applyFill="1" applyBorder="1" applyAlignment="1" applyProtection="1">
      <alignment horizontal="center"/>
      <protection locked="0"/>
    </xf>
    <xf numFmtId="5" fontId="4" fillId="4" borderId="48" xfId="1" applyNumberFormat="1" applyFont="1" applyFill="1" applyBorder="1" applyAlignment="1" applyProtection="1">
      <alignment horizontal="right"/>
    </xf>
    <xf numFmtId="0" fontId="3" fillId="3" borderId="3" xfId="0" applyFont="1" applyFill="1" applyBorder="1" applyProtection="1">
      <protection locked="0"/>
    </xf>
    <xf numFmtId="0" fontId="5" fillId="4" borderId="3" xfId="0" quotePrefix="1" applyFont="1" applyFill="1" applyBorder="1" applyProtection="1">
      <protection locked="0"/>
    </xf>
    <xf numFmtId="5" fontId="0" fillId="4" borderId="10" xfId="0" applyNumberFormat="1" applyFill="1" applyBorder="1" applyAlignment="1" applyProtection="1">
      <alignment horizontal="right"/>
      <protection locked="0"/>
    </xf>
    <xf numFmtId="5" fontId="0" fillId="4" borderId="5" xfId="0" applyNumberFormat="1" applyFill="1" applyBorder="1" applyAlignment="1" applyProtection="1">
      <alignment horizontal="right"/>
      <protection locked="0"/>
    </xf>
    <xf numFmtId="0" fontId="5" fillId="4" borderId="3" xfId="0" applyFont="1" applyFill="1" applyBorder="1" applyProtection="1">
      <protection locked="0"/>
    </xf>
    <xf numFmtId="5" fontId="4" fillId="4" borderId="3" xfId="0" applyNumberFormat="1" applyFont="1" applyFill="1" applyBorder="1" applyAlignment="1" applyProtection="1">
      <alignment horizontal="right"/>
      <protection locked="0"/>
    </xf>
    <xf numFmtId="0" fontId="4" fillId="0" borderId="0" xfId="0" applyFont="1" applyAlignment="1" applyProtection="1">
      <alignment horizontal="center"/>
      <protection locked="0"/>
    </xf>
    <xf numFmtId="0" fontId="4" fillId="3" borderId="3" xfId="0" applyFont="1" applyFill="1" applyBorder="1" applyAlignment="1" applyProtection="1">
      <alignment horizontal="center"/>
    </xf>
    <xf numFmtId="0" fontId="6" fillId="0" borderId="0" xfId="0" applyFont="1" applyProtection="1">
      <protection locked="0"/>
    </xf>
    <xf numFmtId="0" fontId="27" fillId="4" borderId="3" xfId="0" applyNumberFormat="1" applyFont="1" applyFill="1" applyBorder="1" applyAlignment="1" applyProtection="1">
      <alignment horizontal="left" wrapText="1" indent="2"/>
      <protection locked="0"/>
    </xf>
    <xf numFmtId="167" fontId="0" fillId="0" borderId="0" xfId="0" applyNumberFormat="1" applyProtection="1">
      <protection locked="0"/>
    </xf>
    <xf numFmtId="0" fontId="27" fillId="4" borderId="3" xfId="0" applyNumberFormat="1" applyFont="1" applyFill="1" applyBorder="1" applyAlignment="1" applyProtection="1">
      <alignment horizontal="left" indent="2"/>
      <protection locked="0"/>
    </xf>
    <xf numFmtId="0" fontId="27" fillId="3" borderId="3" xfId="0" applyNumberFormat="1" applyFont="1" applyFill="1" applyBorder="1" applyAlignment="1" applyProtection="1">
      <alignment horizontal="center" wrapText="1"/>
    </xf>
    <xf numFmtId="1" fontId="4" fillId="3" borderId="3" xfId="0" applyNumberFormat="1" applyFont="1" applyFill="1" applyBorder="1" applyAlignment="1" applyProtection="1">
      <alignment horizontal="center"/>
    </xf>
    <xf numFmtId="0" fontId="35" fillId="0" borderId="0" xfId="0" applyFont="1" applyAlignment="1" applyProtection="1">
      <alignment horizontal="center"/>
    </xf>
    <xf numFmtId="0" fontId="0" fillId="2" borderId="0" xfId="0" applyFill="1" applyProtection="1"/>
    <xf numFmtId="167" fontId="0" fillId="4" borderId="4" xfId="0" applyNumberFormat="1" applyFill="1" applyBorder="1" applyProtection="1"/>
    <xf numFmtId="165" fontId="36" fillId="0" borderId="0" xfId="0" applyNumberFormat="1" applyFont="1" applyAlignment="1" applyProtection="1">
      <alignment horizontal="right"/>
    </xf>
    <xf numFmtId="165" fontId="36" fillId="0" borderId="0" xfId="0" applyNumberFormat="1" applyFont="1" applyAlignment="1" applyProtection="1">
      <alignment horizontal="left"/>
    </xf>
    <xf numFmtId="165" fontId="36" fillId="2" borderId="0" xfId="0" applyNumberFormat="1" applyFont="1" applyFill="1" applyAlignment="1" applyProtection="1">
      <alignment horizontal="right"/>
    </xf>
    <xf numFmtId="0" fontId="36" fillId="2" borderId="0" xfId="0" applyFont="1" applyFill="1" applyProtection="1"/>
    <xf numFmtId="167" fontId="0" fillId="4" borderId="10" xfId="0" applyNumberFormat="1" applyFill="1" applyBorder="1" applyProtection="1"/>
    <xf numFmtId="0" fontId="36" fillId="4" borderId="4" xfId="0" applyFont="1" applyFill="1" applyBorder="1" applyAlignment="1" applyProtection="1">
      <alignment horizontal="left" vertical="top" wrapText="1" indent="1"/>
    </xf>
    <xf numFmtId="5" fontId="36" fillId="0" borderId="0" xfId="0" applyNumberFormat="1" applyFont="1" applyAlignment="1" applyProtection="1">
      <alignment horizontal="left"/>
    </xf>
    <xf numFmtId="5" fontId="36" fillId="2" borderId="0" xfId="0" applyNumberFormat="1" applyFont="1" applyFill="1" applyAlignment="1" applyProtection="1">
      <alignment horizontal="right"/>
    </xf>
    <xf numFmtId="165" fontId="36" fillId="2" borderId="0" xfId="0" applyNumberFormat="1" applyFont="1" applyFill="1" applyBorder="1" applyAlignment="1" applyProtection="1">
      <alignment horizontal="right"/>
    </xf>
    <xf numFmtId="167" fontId="0" fillId="0" borderId="0" xfId="0" applyNumberFormat="1" applyProtection="1"/>
    <xf numFmtId="0" fontId="30" fillId="2" borderId="0" xfId="0" applyFont="1" applyFill="1" applyProtection="1"/>
    <xf numFmtId="167" fontId="5" fillId="4" borderId="3" xfId="0" applyNumberFormat="1" applyFont="1" applyFill="1" applyBorder="1" applyProtection="1"/>
    <xf numFmtId="165" fontId="36" fillId="2" borderId="0" xfId="0" applyNumberFormat="1" applyFont="1" applyFill="1" applyAlignment="1" applyProtection="1">
      <alignment horizontal="left"/>
    </xf>
    <xf numFmtId="0" fontId="37" fillId="3" borderId="3" xfId="2" applyFont="1" applyFill="1" applyBorder="1" applyAlignment="1" applyProtection="1">
      <alignment horizontal="left" indent="1"/>
    </xf>
    <xf numFmtId="165" fontId="39" fillId="0" borderId="0" xfId="0" applyNumberFormat="1" applyFont="1" applyAlignment="1" applyProtection="1">
      <alignment horizontal="center"/>
    </xf>
    <xf numFmtId="165" fontId="39" fillId="2" borderId="0" xfId="0" applyNumberFormat="1" applyFont="1" applyFill="1" applyAlignment="1" applyProtection="1">
      <alignment horizontal="center"/>
    </xf>
    <xf numFmtId="165" fontId="36" fillId="0" borderId="0" xfId="2" applyNumberFormat="1" applyFont="1" applyAlignment="1" applyProtection="1">
      <alignment horizontal="left"/>
    </xf>
    <xf numFmtId="165" fontId="36" fillId="2" borderId="0" xfId="2" applyNumberFormat="1" applyFont="1" applyFill="1" applyAlignment="1" applyProtection="1">
      <alignment horizontal="right"/>
    </xf>
    <xf numFmtId="171" fontId="0" fillId="4" borderId="4" xfId="0" applyNumberFormat="1" applyFill="1" applyBorder="1" applyProtection="1"/>
    <xf numFmtId="0" fontId="36" fillId="4" borderId="4" xfId="2" applyFont="1" applyFill="1" applyBorder="1" applyAlignment="1" applyProtection="1">
      <alignment horizontal="left" vertical="top" wrapText="1"/>
    </xf>
    <xf numFmtId="0" fontId="30" fillId="3" borderId="3" xfId="2" applyFont="1" applyFill="1" applyBorder="1" applyAlignment="1" applyProtection="1">
      <alignment horizontal="left" vertical="top"/>
    </xf>
    <xf numFmtId="171" fontId="5" fillId="4" borderId="3" xfId="0" applyNumberFormat="1" applyFont="1" applyFill="1" applyBorder="1" applyProtection="1"/>
    <xf numFmtId="165" fontId="30" fillId="2" borderId="0" xfId="2" applyNumberFormat="1" applyFont="1" applyFill="1" applyBorder="1" applyAlignment="1" applyProtection="1">
      <alignment horizontal="right"/>
    </xf>
    <xf numFmtId="165" fontId="30" fillId="2" borderId="0" xfId="2" applyNumberFormat="1" applyFont="1" applyFill="1" applyAlignment="1" applyProtection="1">
      <alignment horizontal="left"/>
    </xf>
    <xf numFmtId="167" fontId="5" fillId="2" borderId="0" xfId="0" applyNumberFormat="1" applyFont="1" applyFill="1" applyBorder="1" applyProtection="1"/>
    <xf numFmtId="171" fontId="5" fillId="2" borderId="0" xfId="0" applyNumberFormat="1" applyFont="1" applyFill="1" applyBorder="1" applyProtection="1"/>
    <xf numFmtId="165" fontId="36" fillId="2" borderId="0" xfId="2" applyNumberFormat="1" applyFont="1" applyFill="1" applyAlignment="1" applyProtection="1">
      <alignment horizontal="left"/>
    </xf>
    <xf numFmtId="165" fontId="36" fillId="2" borderId="0" xfId="0" applyNumberFormat="1" applyFont="1" applyFill="1" applyProtection="1"/>
    <xf numFmtId="167" fontId="0" fillId="2" borderId="0" xfId="0" applyNumberFormat="1" applyFill="1" applyProtection="1"/>
    <xf numFmtId="165" fontId="36" fillId="0" borderId="0" xfId="2" applyNumberFormat="1" applyFont="1" applyAlignment="1" applyProtection="1">
      <alignment horizontal="right"/>
    </xf>
    <xf numFmtId="171" fontId="0" fillId="4" borderId="10" xfId="0" applyNumberFormat="1" applyFill="1" applyBorder="1" applyProtection="1"/>
    <xf numFmtId="0" fontId="30" fillId="3" borderId="4" xfId="2" applyFont="1" applyFill="1" applyBorder="1" applyAlignment="1" applyProtection="1">
      <alignment horizontal="left" vertical="top"/>
    </xf>
    <xf numFmtId="165" fontId="36" fillId="0" borderId="0" xfId="2" applyNumberFormat="1" applyFont="1" applyBorder="1" applyAlignment="1" applyProtection="1">
      <alignment horizontal="right"/>
    </xf>
    <xf numFmtId="165" fontId="36" fillId="0" borderId="0" xfId="0" applyNumberFormat="1" applyFont="1" applyBorder="1" applyProtection="1"/>
    <xf numFmtId="167" fontId="43" fillId="4" borderId="3" xfId="2" applyNumberFormat="1" applyFont="1" applyFill="1" applyBorder="1" applyAlignment="1" applyProtection="1">
      <alignment horizontal="right"/>
    </xf>
    <xf numFmtId="171" fontId="43" fillId="4" borderId="3" xfId="2" applyNumberFormat="1" applyFont="1" applyFill="1" applyBorder="1" applyAlignment="1" applyProtection="1">
      <alignment horizontal="right"/>
    </xf>
    <xf numFmtId="0" fontId="36" fillId="4" borderId="4" xfId="2" applyFont="1" applyFill="1" applyBorder="1" applyAlignment="1" applyProtection="1">
      <alignment horizontal="left" vertical="top"/>
      <protection locked="0"/>
    </xf>
    <xf numFmtId="165" fontId="36" fillId="0" borderId="0" xfId="2" applyNumberFormat="1" applyFont="1" applyBorder="1" applyAlignment="1" applyProtection="1">
      <alignment horizontal="left"/>
    </xf>
    <xf numFmtId="165" fontId="36" fillId="2" borderId="0" xfId="2" applyNumberFormat="1" applyFont="1" applyFill="1" applyBorder="1" applyAlignment="1" applyProtection="1">
      <alignment horizontal="right"/>
    </xf>
    <xf numFmtId="0" fontId="36" fillId="2" borderId="0" xfId="0" applyFont="1" applyFill="1" applyBorder="1" applyProtection="1"/>
    <xf numFmtId="165" fontId="30" fillId="0" borderId="0" xfId="0" applyNumberFormat="1" applyFont="1" applyBorder="1" applyAlignment="1" applyProtection="1">
      <alignment horizontal="left"/>
    </xf>
    <xf numFmtId="165" fontId="30" fillId="2" borderId="0" xfId="0" applyNumberFormat="1" applyFont="1" applyFill="1" applyBorder="1" applyAlignment="1" applyProtection="1">
      <alignment horizontal="right"/>
    </xf>
    <xf numFmtId="0" fontId="30" fillId="2" borderId="0" xfId="0" applyFont="1" applyFill="1" applyBorder="1" applyProtection="1"/>
    <xf numFmtId="9" fontId="30" fillId="4" borderId="3" xfId="2" applyNumberFormat="1" applyFont="1" applyFill="1" applyBorder="1" applyAlignment="1" applyProtection="1">
      <alignment horizontal="right"/>
    </xf>
    <xf numFmtId="171" fontId="30" fillId="4" borderId="3" xfId="2" applyNumberFormat="1" applyFont="1" applyFill="1" applyBorder="1" applyAlignment="1" applyProtection="1">
      <alignment horizontal="right"/>
    </xf>
    <xf numFmtId="5" fontId="30" fillId="4" borderId="3" xfId="2" applyNumberFormat="1" applyFont="1" applyFill="1" applyBorder="1" applyAlignment="1" applyProtection="1">
      <alignment horizontal="right"/>
    </xf>
    <xf numFmtId="165" fontId="30" fillId="0" borderId="0" xfId="2" applyNumberFormat="1" applyFont="1" applyFill="1" applyBorder="1" applyAlignment="1" applyProtection="1">
      <alignment horizontal="right"/>
    </xf>
    <xf numFmtId="5" fontId="30" fillId="2" borderId="0" xfId="0" applyNumberFormat="1" applyFont="1" applyFill="1" applyBorder="1" applyProtection="1"/>
    <xf numFmtId="165" fontId="36" fillId="2" borderId="0" xfId="0" applyNumberFormat="1" applyFont="1" applyFill="1" applyBorder="1" applyProtection="1"/>
    <xf numFmtId="5" fontId="36" fillId="0" borderId="0" xfId="0" applyNumberFormat="1" applyFont="1" applyBorder="1" applyProtection="1"/>
    <xf numFmtId="5" fontId="36" fillId="2" borderId="0" xfId="0" applyNumberFormat="1" applyFont="1" applyFill="1" applyBorder="1" applyProtection="1"/>
    <xf numFmtId="5" fontId="30" fillId="0" borderId="0" xfId="0" applyNumberFormat="1" applyFont="1" applyProtection="1"/>
    <xf numFmtId="5" fontId="30" fillId="2" borderId="0" xfId="0" applyNumberFormat="1" applyFont="1" applyFill="1" applyProtection="1"/>
    <xf numFmtId="5" fontId="30" fillId="0" borderId="0" xfId="0" applyNumberFormat="1" applyFont="1" applyBorder="1" applyProtection="1"/>
    <xf numFmtId="0" fontId="4" fillId="3" borderId="3" xfId="0" applyFont="1" applyFill="1" applyBorder="1" applyAlignment="1" applyProtection="1">
      <alignment horizontal="center" wrapText="1"/>
    </xf>
    <xf numFmtId="0" fontId="0" fillId="9" borderId="11" xfId="0" applyFill="1" applyBorder="1" applyProtection="1"/>
    <xf numFmtId="0" fontId="0" fillId="9" borderId="0" xfId="0" applyFill="1" applyBorder="1" applyProtection="1"/>
    <xf numFmtId="39" fontId="4" fillId="4" borderId="3" xfId="0" applyNumberFormat="1" applyFont="1" applyFill="1" applyBorder="1" applyAlignment="1" applyProtection="1">
      <alignment horizontal="center"/>
    </xf>
    <xf numFmtId="5" fontId="4" fillId="4" borderId="3" xfId="0" applyNumberFormat="1" applyFont="1" applyFill="1" applyBorder="1" applyAlignment="1" applyProtection="1">
      <alignment horizontal="center"/>
    </xf>
    <xf numFmtId="0" fontId="0" fillId="9" borderId="12" xfId="0" applyFill="1" applyBorder="1" applyProtection="1"/>
    <xf numFmtId="0" fontId="4" fillId="0" borderId="1" xfId="0" applyFont="1" applyBorder="1" applyAlignment="1">
      <alignment horizontal="center"/>
    </xf>
    <xf numFmtId="0" fontId="4" fillId="0" borderId="16" xfId="0" applyFont="1" applyBorder="1" applyAlignment="1">
      <alignment horizontal="center"/>
    </xf>
    <xf numFmtId="0" fontId="4" fillId="0" borderId="2" xfId="0" applyFont="1" applyBorder="1" applyAlignment="1">
      <alignment horizontal="center"/>
    </xf>
    <xf numFmtId="0" fontId="17" fillId="3" borderId="14" xfId="0" applyFont="1" applyFill="1" applyBorder="1" applyAlignment="1" applyProtection="1">
      <alignment horizontal="left" vertical="center" wrapText="1"/>
    </xf>
    <xf numFmtId="0" fontId="17" fillId="3" borderId="15" xfId="0" applyFont="1" applyFill="1" applyBorder="1" applyAlignment="1" applyProtection="1">
      <alignment horizontal="left" vertical="center" wrapText="1"/>
    </xf>
    <xf numFmtId="0" fontId="17" fillId="3" borderId="18" xfId="0" applyFont="1" applyFill="1" applyBorder="1" applyAlignment="1" applyProtection="1">
      <alignment horizontal="left" vertical="center" wrapText="1"/>
    </xf>
    <xf numFmtId="0" fontId="2" fillId="3" borderId="14" xfId="0" applyFont="1" applyFill="1" applyBorder="1" applyAlignment="1" applyProtection="1">
      <alignment horizontal="left"/>
    </xf>
    <xf numFmtId="0" fontId="2" fillId="3" borderId="15" xfId="0" applyFont="1" applyFill="1" applyBorder="1" applyAlignment="1" applyProtection="1">
      <alignment horizontal="left"/>
    </xf>
    <xf numFmtId="0" fontId="2" fillId="3" borderId="18" xfId="0" applyFont="1" applyFill="1" applyBorder="1" applyAlignment="1" applyProtection="1">
      <alignment horizontal="left"/>
    </xf>
    <xf numFmtId="0" fontId="17" fillId="3" borderId="14" xfId="0" applyFont="1" applyFill="1" applyBorder="1" applyAlignment="1" applyProtection="1">
      <alignment horizontal="center" wrapText="1"/>
    </xf>
    <xf numFmtId="0" fontId="17" fillId="3" borderId="15" xfId="0" applyFont="1" applyFill="1" applyBorder="1" applyAlignment="1" applyProtection="1">
      <alignment horizontal="center" wrapText="1"/>
    </xf>
    <xf numFmtId="0" fontId="17" fillId="3" borderId="18" xfId="0" applyFont="1" applyFill="1" applyBorder="1" applyAlignment="1" applyProtection="1">
      <alignment horizontal="center" wrapText="1"/>
    </xf>
    <xf numFmtId="0" fontId="17" fillId="3" borderId="14" xfId="0" applyFont="1" applyFill="1" applyBorder="1" applyAlignment="1" applyProtection="1">
      <alignment horizontal="left"/>
    </xf>
    <xf numFmtId="0" fontId="17" fillId="3" borderId="15" xfId="0" applyFont="1" applyFill="1" applyBorder="1" applyAlignment="1" applyProtection="1">
      <alignment horizontal="left"/>
    </xf>
    <xf numFmtId="0" fontId="17" fillId="3" borderId="18" xfId="0" applyFont="1" applyFill="1" applyBorder="1" applyAlignment="1" applyProtection="1">
      <alignment horizontal="left"/>
    </xf>
    <xf numFmtId="0" fontId="17" fillId="3" borderId="14" xfId="0" applyFont="1" applyFill="1" applyBorder="1" applyAlignment="1" applyProtection="1">
      <alignment horizontal="center" vertical="center" wrapText="1"/>
    </xf>
    <xf numFmtId="0" fontId="17" fillId="3" borderId="15" xfId="0" applyFont="1" applyFill="1" applyBorder="1" applyAlignment="1" applyProtection="1">
      <alignment horizontal="center" vertical="center" wrapText="1"/>
    </xf>
    <xf numFmtId="0" fontId="17" fillId="3" borderId="18" xfId="0" applyFont="1" applyFill="1" applyBorder="1" applyAlignment="1" applyProtection="1">
      <alignment horizontal="center" vertical="center" wrapText="1"/>
    </xf>
    <xf numFmtId="0" fontId="0" fillId="0" borderId="0" xfId="0" applyFont="1" applyAlignment="1" applyProtection="1">
      <alignment horizontal="left"/>
      <protection locked="0"/>
    </xf>
    <xf numFmtId="0" fontId="17" fillId="3" borderId="14" xfId="0" applyFont="1" applyFill="1" applyBorder="1" applyAlignment="1" applyProtection="1">
      <alignment horizontal="center" wrapText="1"/>
      <protection locked="0"/>
    </xf>
    <xf numFmtId="0" fontId="17" fillId="3" borderId="15" xfId="0" applyFont="1" applyFill="1" applyBorder="1" applyAlignment="1" applyProtection="1">
      <alignment horizontal="center" wrapText="1"/>
      <protection locked="0"/>
    </xf>
    <xf numFmtId="0" fontId="17" fillId="3" borderId="18" xfId="0" applyFont="1" applyFill="1" applyBorder="1" applyAlignment="1" applyProtection="1">
      <alignment horizontal="center" wrapText="1"/>
      <protection locked="0"/>
    </xf>
    <xf numFmtId="0" fontId="4" fillId="4" borderId="14" xfId="0" applyFont="1" applyFill="1" applyBorder="1" applyAlignment="1">
      <alignment horizontal="center"/>
    </xf>
    <xf numFmtId="0" fontId="4" fillId="4" borderId="18" xfId="0" applyFont="1" applyFill="1" applyBorder="1" applyAlignment="1">
      <alignment horizontal="center"/>
    </xf>
    <xf numFmtId="0" fontId="3" fillId="3" borderId="32" xfId="0" applyFont="1" applyFill="1" applyBorder="1" applyAlignment="1">
      <alignment horizontal="center"/>
    </xf>
    <xf numFmtId="0" fontId="3" fillId="3" borderId="11" xfId="0" applyFont="1" applyFill="1" applyBorder="1" applyAlignment="1">
      <alignment horizontal="center"/>
    </xf>
    <xf numFmtId="0" fontId="3" fillId="3" borderId="22" xfId="0" applyFont="1" applyFill="1" applyBorder="1" applyAlignment="1">
      <alignment horizontal="center"/>
    </xf>
    <xf numFmtId="0" fontId="3" fillId="3" borderId="24" xfId="0" applyFont="1" applyFill="1" applyBorder="1" applyAlignment="1">
      <alignment horizontal="center"/>
    </xf>
    <xf numFmtId="0" fontId="3" fillId="3" borderId="12" xfId="0" applyFont="1" applyFill="1" applyBorder="1" applyAlignment="1">
      <alignment horizontal="center"/>
    </xf>
    <xf numFmtId="0" fontId="3" fillId="3" borderId="23" xfId="0" applyFont="1" applyFill="1" applyBorder="1" applyAlignment="1">
      <alignment horizontal="center"/>
    </xf>
    <xf numFmtId="0" fontId="3" fillId="3" borderId="14"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8" xfId="0" applyFont="1" applyFill="1" applyBorder="1" applyAlignment="1">
      <alignment horizontal="center" vertical="top" wrapText="1"/>
    </xf>
    <xf numFmtId="0" fontId="25" fillId="3" borderId="14" xfId="0" applyFont="1" applyFill="1" applyBorder="1" applyAlignment="1">
      <alignment horizontal="left" wrapText="1"/>
    </xf>
    <xf numFmtId="0" fontId="25" fillId="3" borderId="15" xfId="0" applyFont="1" applyFill="1" applyBorder="1" applyAlignment="1">
      <alignment horizontal="left" wrapText="1"/>
    </xf>
    <xf numFmtId="0" fontId="25" fillId="3" borderId="18" xfId="0" applyFont="1" applyFill="1" applyBorder="1" applyAlignment="1">
      <alignment horizontal="left" wrapText="1"/>
    </xf>
    <xf numFmtId="0" fontId="3" fillId="3" borderId="14" xfId="0" applyFont="1" applyFill="1" applyBorder="1" applyAlignment="1">
      <alignment horizontal="center" wrapText="1"/>
    </xf>
    <xf numFmtId="0" fontId="3" fillId="3" borderId="15" xfId="0" applyFont="1" applyFill="1" applyBorder="1" applyAlignment="1">
      <alignment horizontal="center" wrapText="1"/>
    </xf>
    <xf numFmtId="0" fontId="3" fillId="3" borderId="18" xfId="0" applyFont="1" applyFill="1" applyBorder="1" applyAlignment="1">
      <alignment horizontal="center" wrapText="1"/>
    </xf>
    <xf numFmtId="0" fontId="5" fillId="3" borderId="14" xfId="0" applyFont="1" applyFill="1" applyBorder="1" applyAlignment="1">
      <alignment horizontal="left" wrapText="1"/>
    </xf>
    <xf numFmtId="0" fontId="5" fillId="3" borderId="15" xfId="0" applyFont="1" applyFill="1" applyBorder="1" applyAlignment="1">
      <alignment horizontal="left" wrapText="1"/>
    </xf>
    <xf numFmtId="0" fontId="5" fillId="3" borderId="18" xfId="0" applyFont="1" applyFill="1" applyBorder="1" applyAlignment="1">
      <alignment horizontal="left" wrapText="1"/>
    </xf>
    <xf numFmtId="0" fontId="4" fillId="4" borderId="15" xfId="0" applyFont="1" applyFill="1" applyBorder="1" applyAlignment="1">
      <alignment horizontal="center"/>
    </xf>
    <xf numFmtId="0" fontId="9" fillId="3" borderId="14" xfId="0" quotePrefix="1" applyFont="1" applyFill="1" applyBorder="1" applyAlignment="1" applyProtection="1">
      <alignment horizontal="center"/>
      <protection locked="0"/>
    </xf>
    <xf numFmtId="0" fontId="9" fillId="3" borderId="18" xfId="0" quotePrefix="1" applyFont="1" applyFill="1" applyBorder="1" applyAlignment="1" applyProtection="1">
      <alignment horizontal="center"/>
      <protection locked="0"/>
    </xf>
    <xf numFmtId="0" fontId="9" fillId="3" borderId="15" xfId="0" quotePrefix="1" applyFont="1" applyFill="1" applyBorder="1" applyAlignment="1" applyProtection="1">
      <alignment horizontal="center"/>
      <protection locked="0"/>
    </xf>
    <xf numFmtId="0" fontId="9" fillId="3" borderId="32" xfId="0" applyNumberFormat="1" applyFont="1" applyFill="1" applyBorder="1" applyAlignment="1" applyProtection="1">
      <alignment horizontal="center"/>
    </xf>
    <xf numFmtId="0" fontId="9" fillId="3" borderId="11" xfId="0" applyNumberFormat="1" applyFont="1" applyFill="1" applyBorder="1" applyAlignment="1" applyProtection="1">
      <alignment horizontal="center"/>
    </xf>
    <xf numFmtId="0" fontId="9" fillId="3" borderId="24" xfId="0" applyNumberFormat="1" applyFont="1" applyFill="1" applyBorder="1" applyAlignment="1" applyProtection="1">
      <alignment horizontal="center"/>
    </xf>
    <xf numFmtId="0" fontId="9" fillId="3" borderId="12" xfId="0" applyNumberFormat="1" applyFont="1" applyFill="1" applyBorder="1" applyAlignment="1" applyProtection="1">
      <alignment horizontal="center"/>
    </xf>
    <xf numFmtId="1" fontId="9" fillId="3" borderId="11" xfId="0" applyNumberFormat="1" applyFont="1" applyFill="1" applyBorder="1" applyAlignment="1" applyProtection="1">
      <alignment horizontal="center"/>
    </xf>
    <xf numFmtId="1" fontId="9" fillId="3" borderId="12" xfId="0" applyNumberFormat="1" applyFont="1" applyFill="1" applyBorder="1" applyAlignment="1" applyProtection="1">
      <alignment horizontal="center"/>
    </xf>
    <xf numFmtId="0" fontId="9" fillId="4" borderId="14" xfId="0" applyFont="1" applyFill="1" applyBorder="1" applyAlignment="1">
      <alignment horizontal="left" wrapText="1"/>
    </xf>
    <xf numFmtId="0" fontId="9" fillId="4" borderId="18" xfId="0" applyFont="1" applyFill="1" applyBorder="1" applyAlignment="1">
      <alignment horizontal="left" wrapText="1"/>
    </xf>
    <xf numFmtId="0" fontId="5" fillId="3" borderId="14" xfId="0" applyFont="1" applyFill="1" applyBorder="1" applyAlignment="1">
      <alignment horizontal="center"/>
    </xf>
    <xf numFmtId="0" fontId="5" fillId="3" borderId="15" xfId="0" quotePrefix="1" applyFont="1" applyFill="1" applyBorder="1" applyAlignment="1">
      <alignment horizontal="center"/>
    </xf>
    <xf numFmtId="0" fontId="5" fillId="3" borderId="18" xfId="0" quotePrefix="1" applyFont="1" applyFill="1" applyBorder="1" applyAlignment="1">
      <alignment horizontal="center"/>
    </xf>
    <xf numFmtId="0" fontId="5" fillId="3" borderId="15" xfId="0" applyFont="1" applyFill="1" applyBorder="1" applyAlignment="1">
      <alignment horizontal="center"/>
    </xf>
    <xf numFmtId="0" fontId="9" fillId="3" borderId="14" xfId="0" quotePrefix="1" applyFont="1" applyFill="1" applyBorder="1" applyAlignment="1">
      <alignment horizontal="center"/>
    </xf>
    <xf numFmtId="0" fontId="9" fillId="3" borderId="15" xfId="0" quotePrefix="1" applyFont="1" applyFill="1" applyBorder="1" applyAlignment="1">
      <alignment horizontal="center"/>
    </xf>
    <xf numFmtId="0" fontId="9" fillId="3" borderId="18" xfId="0" quotePrefix="1" applyFont="1" applyFill="1" applyBorder="1" applyAlignment="1">
      <alignment horizontal="center"/>
    </xf>
    <xf numFmtId="0" fontId="10" fillId="3" borderId="1" xfId="0" applyFont="1" applyFill="1" applyBorder="1" applyAlignment="1" applyProtection="1">
      <alignment horizontal="center" wrapText="1"/>
    </xf>
    <xf numFmtId="0" fontId="10" fillId="3" borderId="2" xfId="0" applyFont="1" applyFill="1" applyBorder="1" applyAlignment="1" applyProtection="1">
      <alignment horizontal="center" wrapText="1"/>
    </xf>
    <xf numFmtId="0" fontId="4" fillId="6" borderId="42" xfId="0" applyFont="1" applyFill="1" applyBorder="1" applyAlignment="1" applyProtection="1">
      <alignment horizontal="center" wrapText="1"/>
      <protection locked="0"/>
    </xf>
    <xf numFmtId="0" fontId="4" fillId="6" borderId="43" xfId="0" applyFont="1" applyFill="1" applyBorder="1" applyAlignment="1" applyProtection="1">
      <alignment horizontal="center" wrapText="1"/>
      <protection locked="0"/>
    </xf>
    <xf numFmtId="0" fontId="4" fillId="3" borderId="14" xfId="0" applyFont="1" applyFill="1" applyBorder="1" applyAlignment="1" applyProtection="1">
      <alignment horizontal="center"/>
    </xf>
    <xf numFmtId="0" fontId="4" fillId="3" borderId="15" xfId="0" applyFont="1" applyFill="1" applyBorder="1" applyAlignment="1" applyProtection="1">
      <alignment horizontal="center"/>
    </xf>
    <xf numFmtId="0" fontId="4" fillId="3" borderId="18" xfId="0" applyFont="1" applyFill="1" applyBorder="1" applyAlignment="1" applyProtection="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3" borderId="18" xfId="0" applyFont="1" applyFill="1" applyBorder="1" applyAlignment="1">
      <alignment horizontal="center"/>
    </xf>
    <xf numFmtId="0" fontId="37" fillId="3" borderId="14" xfId="0" applyFont="1" applyFill="1" applyBorder="1" applyAlignment="1">
      <alignment horizontal="center"/>
    </xf>
    <xf numFmtId="0" fontId="37" fillId="3" borderId="15" xfId="0" applyFont="1" applyFill="1" applyBorder="1" applyAlignment="1">
      <alignment horizontal="center"/>
    </xf>
    <xf numFmtId="0" fontId="37" fillId="3" borderId="18" xfId="0" applyFont="1" applyFill="1" applyBorder="1" applyAlignment="1">
      <alignment horizontal="center"/>
    </xf>
    <xf numFmtId="165" fontId="36" fillId="3" borderId="1" xfId="0" applyNumberFormat="1" applyFont="1" applyFill="1" applyBorder="1" applyAlignment="1" applyProtection="1">
      <alignment horizontal="center"/>
    </xf>
    <xf numFmtId="165" fontId="36" fillId="3" borderId="16" xfId="0" applyNumberFormat="1" applyFont="1" applyFill="1" applyBorder="1" applyAlignment="1" applyProtection="1">
      <alignment horizontal="center"/>
    </xf>
    <xf numFmtId="165" fontId="36" fillId="3" borderId="2" xfId="0" applyNumberFormat="1" applyFont="1" applyFill="1" applyBorder="1" applyAlignment="1" applyProtection="1">
      <alignment horizontal="center"/>
    </xf>
    <xf numFmtId="165" fontId="30" fillId="3" borderId="22" xfId="0" applyNumberFormat="1" applyFont="1" applyFill="1" applyBorder="1" applyAlignment="1" applyProtection="1">
      <alignment horizontal="center" wrapText="1"/>
    </xf>
    <xf numFmtId="165" fontId="30" fillId="3" borderId="19" xfId="0" applyNumberFormat="1" applyFont="1" applyFill="1" applyBorder="1" applyAlignment="1" applyProtection="1">
      <alignment horizontal="center" wrapText="1"/>
    </xf>
    <xf numFmtId="165" fontId="30" fillId="3" borderId="23" xfId="0" applyNumberFormat="1" applyFont="1" applyFill="1" applyBorder="1" applyAlignment="1" applyProtection="1">
      <alignment horizontal="center" wrapText="1"/>
    </xf>
    <xf numFmtId="165" fontId="30" fillId="3" borderId="1" xfId="0" applyNumberFormat="1" applyFont="1" applyFill="1" applyBorder="1" applyAlignment="1" applyProtection="1">
      <alignment horizontal="center" wrapText="1"/>
    </xf>
    <xf numFmtId="165" fontId="30" fillId="3" borderId="16" xfId="0" applyNumberFormat="1" applyFont="1" applyFill="1" applyBorder="1" applyAlignment="1" applyProtection="1">
      <alignment horizontal="center" wrapText="1"/>
    </xf>
    <xf numFmtId="165" fontId="30" fillId="3" borderId="2" xfId="0" applyNumberFormat="1" applyFont="1" applyFill="1" applyBorder="1" applyAlignment="1" applyProtection="1">
      <alignment horizontal="center" wrapText="1"/>
    </xf>
    <xf numFmtId="165" fontId="30" fillId="3" borderId="1" xfId="0" applyNumberFormat="1" applyFont="1" applyFill="1" applyBorder="1" applyAlignment="1">
      <alignment horizontal="center" wrapText="1"/>
    </xf>
    <xf numFmtId="165" fontId="30" fillId="3" borderId="16" xfId="0" applyNumberFormat="1" applyFont="1" applyFill="1" applyBorder="1" applyAlignment="1">
      <alignment horizontal="center" wrapText="1"/>
    </xf>
    <xf numFmtId="165" fontId="30" fillId="3" borderId="2" xfId="0" applyNumberFormat="1" applyFont="1" applyFill="1" applyBorder="1" applyAlignment="1">
      <alignment horizontal="center" wrapText="1"/>
    </xf>
    <xf numFmtId="0" fontId="11" fillId="3" borderId="1" xfId="0" applyFont="1" applyFill="1" applyBorder="1" applyAlignment="1" applyProtection="1">
      <alignment horizontal="center" vertical="top" wrapText="1"/>
    </xf>
    <xf numFmtId="0" fontId="11" fillId="3" borderId="2" xfId="0" applyFont="1" applyFill="1" applyBorder="1" applyAlignment="1" applyProtection="1">
      <alignment horizontal="center" vertical="top" wrapText="1"/>
    </xf>
    <xf numFmtId="0" fontId="11" fillId="3" borderId="1" xfId="0" applyFont="1" applyFill="1" applyBorder="1" applyAlignment="1" applyProtection="1">
      <alignment horizontal="center" wrapText="1"/>
    </xf>
    <xf numFmtId="0" fontId="11" fillId="3" borderId="2" xfId="0" applyFont="1" applyFill="1" applyBorder="1" applyAlignment="1" applyProtection="1">
      <alignment horizontal="center" wrapText="1"/>
    </xf>
    <xf numFmtId="167" fontId="3" fillId="3" borderId="14" xfId="0" applyNumberFormat="1" applyFont="1" applyFill="1" applyBorder="1" applyAlignment="1" applyProtection="1">
      <alignment horizontal="center"/>
    </xf>
    <xf numFmtId="167" fontId="3" fillId="3" borderId="15" xfId="0" applyNumberFormat="1" applyFont="1" applyFill="1" applyBorder="1" applyAlignment="1" applyProtection="1">
      <alignment horizontal="center"/>
    </xf>
    <xf numFmtId="167" fontId="3" fillId="3" borderId="18" xfId="0" applyNumberFormat="1" applyFont="1" applyFill="1" applyBorder="1" applyAlignment="1" applyProtection="1">
      <alignment horizontal="center"/>
    </xf>
    <xf numFmtId="0" fontId="3" fillId="4" borderId="14" xfId="0" applyFont="1" applyFill="1" applyBorder="1" applyAlignment="1" applyProtection="1">
      <alignment horizontal="left"/>
    </xf>
    <xf numFmtId="0" fontId="3" fillId="4" borderId="18" xfId="0" applyFont="1" applyFill="1" applyBorder="1" applyAlignment="1" applyProtection="1">
      <alignment horizontal="left"/>
    </xf>
    <xf numFmtId="0" fontId="6" fillId="4" borderId="14" xfId="0" applyFont="1" applyFill="1" applyBorder="1" applyAlignment="1" applyProtection="1">
      <alignment horizontal="left"/>
    </xf>
    <xf numFmtId="0" fontId="6" fillId="4" borderId="15" xfId="0" applyFont="1" applyFill="1" applyBorder="1" applyAlignment="1" applyProtection="1">
      <alignment horizontal="left"/>
    </xf>
    <xf numFmtId="0" fontId="6" fillId="4" borderId="18" xfId="0" applyFont="1" applyFill="1" applyBorder="1" applyAlignment="1" applyProtection="1">
      <alignment horizontal="left"/>
    </xf>
  </cellXfs>
  <cellStyles count="4">
    <cellStyle name="Comma" xfId="1" builtinId="3"/>
    <cellStyle name="Normal" xfId="0" builtinId="0"/>
    <cellStyle name="Normal_Sheet1" xfId="2"/>
    <cellStyle name="Percent" xfId="3" builtinId="5"/>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h/AppData/Local/Microsoft/Windows/INetCache/IE/TI8WW56Z/RFPBudgetTemplate-NewOperator%20%20%20(CORRECTED%204-7-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h/Downloads/RFPBudgetTemplate-NewOperator%20(CORRECTED%204-7-2017)%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alaries - Year O"/>
      <sheetName val="Salaries - Year 1"/>
      <sheetName val="Salaries - Year 2"/>
      <sheetName val="Salaries - Year 3"/>
      <sheetName val="Salaries - Year 4"/>
      <sheetName val="Salaries - Year 5"/>
      <sheetName val="Contractual Clinicians"/>
      <sheetName val="Revenues-Per Capita "/>
      <sheetName val="Revenues-Federal &amp; State "/>
      <sheetName val="Budget with Assumptions"/>
      <sheetName val="Budget Summary "/>
      <sheetName val="Loans"/>
      <sheetName val="Calculations"/>
    </sheetNames>
    <sheetDataSet>
      <sheetData sheetId="0" refreshError="1"/>
      <sheetData sheetId="1" refreshError="1">
        <row r="26">
          <cell r="D26">
            <v>0</v>
          </cell>
        </row>
        <row r="28">
          <cell r="D28">
            <v>0</v>
          </cell>
        </row>
        <row r="29">
          <cell r="D29">
            <v>0</v>
          </cell>
        </row>
      </sheetData>
      <sheetData sheetId="2" refreshError="1">
        <row r="35">
          <cell r="E35">
            <v>0</v>
          </cell>
          <cell r="F35">
            <v>0</v>
          </cell>
        </row>
        <row r="63">
          <cell r="E63">
            <v>0</v>
          </cell>
        </row>
        <row r="68">
          <cell r="B68">
            <v>0</v>
          </cell>
        </row>
        <row r="74">
          <cell r="B74">
            <v>0</v>
          </cell>
        </row>
        <row r="80">
          <cell r="B80">
            <v>0</v>
          </cell>
        </row>
        <row r="100">
          <cell r="B100">
            <v>0</v>
          </cell>
        </row>
      </sheetData>
      <sheetData sheetId="3" refreshError="1">
        <row r="13">
          <cell r="C13">
            <v>0</v>
          </cell>
        </row>
        <row r="20">
          <cell r="C20">
            <v>0</v>
          </cell>
        </row>
        <row r="21">
          <cell r="C21">
            <v>0</v>
          </cell>
        </row>
        <row r="22">
          <cell r="C22">
            <v>0</v>
          </cell>
        </row>
        <row r="23">
          <cell r="C23">
            <v>0</v>
          </cell>
        </row>
        <row r="24">
          <cell r="C24">
            <v>0</v>
          </cell>
        </row>
        <row r="25">
          <cell r="C25">
            <v>0</v>
          </cell>
        </row>
        <row r="26">
          <cell r="C26">
            <v>0</v>
          </cell>
        </row>
        <row r="35">
          <cell r="E35">
            <v>0</v>
          </cell>
          <cell r="F35">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E63">
            <v>0</v>
          </cell>
        </row>
        <row r="68">
          <cell r="B68">
            <v>0</v>
          </cell>
        </row>
        <row r="74">
          <cell r="B74">
            <v>0</v>
          </cell>
        </row>
        <row r="80">
          <cell r="B80">
            <v>0</v>
          </cell>
        </row>
        <row r="100">
          <cell r="B100">
            <v>0</v>
          </cell>
        </row>
      </sheetData>
      <sheetData sheetId="4" refreshError="1">
        <row r="13">
          <cell r="C13">
            <v>0</v>
          </cell>
        </row>
        <row r="20">
          <cell r="C20">
            <v>0</v>
          </cell>
        </row>
        <row r="21">
          <cell r="C21">
            <v>0</v>
          </cell>
        </row>
        <row r="22">
          <cell r="C22">
            <v>0</v>
          </cell>
        </row>
        <row r="23">
          <cell r="C23">
            <v>0</v>
          </cell>
        </row>
        <row r="24">
          <cell r="C24">
            <v>0</v>
          </cell>
        </row>
        <row r="25">
          <cell r="C25">
            <v>0</v>
          </cell>
        </row>
        <row r="26">
          <cell r="C26">
            <v>0</v>
          </cell>
        </row>
        <row r="35">
          <cell r="E35">
            <v>0</v>
          </cell>
          <cell r="F35">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E63">
            <v>0</v>
          </cell>
        </row>
        <row r="68">
          <cell r="B68">
            <v>0</v>
          </cell>
        </row>
        <row r="74">
          <cell r="B74">
            <v>0</v>
          </cell>
        </row>
        <row r="80">
          <cell r="B80">
            <v>0</v>
          </cell>
        </row>
        <row r="100">
          <cell r="B100">
            <v>0</v>
          </cell>
        </row>
      </sheetData>
      <sheetData sheetId="5" refreshError="1">
        <row r="13">
          <cell r="C13">
            <v>0</v>
          </cell>
        </row>
        <row r="20">
          <cell r="C20">
            <v>0</v>
          </cell>
        </row>
        <row r="21">
          <cell r="C21">
            <v>0</v>
          </cell>
        </row>
        <row r="22">
          <cell r="C22">
            <v>0</v>
          </cell>
        </row>
        <row r="23">
          <cell r="C23">
            <v>0</v>
          </cell>
        </row>
        <row r="24">
          <cell r="C24">
            <v>0</v>
          </cell>
        </row>
        <row r="25">
          <cell r="C25">
            <v>0</v>
          </cell>
        </row>
        <row r="26">
          <cell r="C26">
            <v>0</v>
          </cell>
        </row>
        <row r="35">
          <cell r="E35">
            <v>0</v>
          </cell>
          <cell r="F35">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E63">
            <v>0</v>
          </cell>
        </row>
        <row r="68">
          <cell r="B68">
            <v>0</v>
          </cell>
        </row>
        <row r="74">
          <cell r="B74">
            <v>0</v>
          </cell>
        </row>
        <row r="80">
          <cell r="B80">
            <v>0</v>
          </cell>
        </row>
        <row r="100">
          <cell r="B100">
            <v>0</v>
          </cell>
        </row>
      </sheetData>
      <sheetData sheetId="6" refreshError="1">
        <row r="35">
          <cell r="E35">
            <v>0</v>
          </cell>
          <cell r="F35">
            <v>0</v>
          </cell>
        </row>
        <row r="63">
          <cell r="E63">
            <v>0</v>
          </cell>
        </row>
        <row r="68">
          <cell r="B68">
            <v>0</v>
          </cell>
        </row>
        <row r="74">
          <cell r="B74">
            <v>0</v>
          </cell>
        </row>
        <row r="80">
          <cell r="B80">
            <v>0</v>
          </cell>
        </row>
        <row r="100">
          <cell r="B100">
            <v>0</v>
          </cell>
        </row>
      </sheetData>
      <sheetData sheetId="7" refreshError="1">
        <row r="31">
          <cell r="C31">
            <v>0</v>
          </cell>
          <cell r="D31">
            <v>0</v>
          </cell>
          <cell r="E31">
            <v>0</v>
          </cell>
          <cell r="F31">
            <v>0</v>
          </cell>
          <cell r="G31">
            <v>0</v>
          </cell>
        </row>
      </sheetData>
      <sheetData sheetId="8" refreshError="1">
        <row r="50">
          <cell r="B50">
            <v>0</v>
          </cell>
          <cell r="H50">
            <v>0</v>
          </cell>
          <cell r="M50">
            <v>0</v>
          </cell>
          <cell r="S50">
            <v>0</v>
          </cell>
          <cell r="Y50">
            <v>0</v>
          </cell>
        </row>
        <row r="86">
          <cell r="B86">
            <v>0</v>
          </cell>
          <cell r="H86">
            <v>0</v>
          </cell>
          <cell r="M86">
            <v>0</v>
          </cell>
          <cell r="S86">
            <v>0</v>
          </cell>
          <cell r="Y86">
            <v>0</v>
          </cell>
        </row>
        <row r="118">
          <cell r="B118">
            <v>0</v>
          </cell>
          <cell r="H118">
            <v>0</v>
          </cell>
          <cell r="M118">
            <v>0</v>
          </cell>
          <cell r="S118">
            <v>0</v>
          </cell>
          <cell r="Y118">
            <v>0</v>
          </cell>
        </row>
        <row r="150">
          <cell r="B150">
            <v>0</v>
          </cell>
          <cell r="H150">
            <v>0</v>
          </cell>
          <cell r="M150">
            <v>0</v>
          </cell>
          <cell r="S150">
            <v>0</v>
          </cell>
          <cell r="Y150">
            <v>0</v>
          </cell>
        </row>
        <row r="170">
          <cell r="B170">
            <v>0</v>
          </cell>
          <cell r="H170">
            <v>0</v>
          </cell>
          <cell r="M170">
            <v>0</v>
          </cell>
          <cell r="S170">
            <v>0</v>
          </cell>
          <cell r="Y170">
            <v>0</v>
          </cell>
        </row>
      </sheetData>
      <sheetData sheetId="9" refreshError="1">
        <row r="13">
          <cell r="E13">
            <v>0</v>
          </cell>
          <cell r="G13">
            <v>0</v>
          </cell>
          <cell r="I13">
            <v>0</v>
          </cell>
          <cell r="K13">
            <v>0</v>
          </cell>
          <cell r="M13">
            <v>0</v>
          </cell>
        </row>
        <row r="25">
          <cell r="E25" t="e">
            <v>#DIV/0!</v>
          </cell>
          <cell r="G25" t="e">
            <v>#DIV/0!</v>
          </cell>
          <cell r="I25" t="e">
            <v>#DIV/0!</v>
          </cell>
          <cell r="K25" t="e">
            <v>#DIV/0!</v>
          </cell>
          <cell r="M25" t="e">
            <v>#DIV/0!</v>
          </cell>
        </row>
        <row r="31">
          <cell r="E31">
            <v>0</v>
          </cell>
          <cell r="G31">
            <v>0</v>
          </cell>
          <cell r="I31">
            <v>0</v>
          </cell>
          <cell r="K31">
            <v>0</v>
          </cell>
          <cell r="M31">
            <v>0</v>
          </cell>
        </row>
        <row r="75">
          <cell r="E75">
            <v>0</v>
          </cell>
          <cell r="G75">
            <v>0</v>
          </cell>
          <cell r="I75">
            <v>0</v>
          </cell>
          <cell r="K75">
            <v>0</v>
          </cell>
          <cell r="M75">
            <v>0</v>
          </cell>
        </row>
        <row r="101">
          <cell r="E101">
            <v>0</v>
          </cell>
          <cell r="G101">
            <v>0</v>
          </cell>
          <cell r="I101">
            <v>0</v>
          </cell>
          <cell r="K101">
            <v>0</v>
          </cell>
          <cell r="M101">
            <v>0</v>
          </cell>
        </row>
      </sheetData>
      <sheetData sheetId="10" refreshError="1">
        <row r="9">
          <cell r="L9">
            <v>2019</v>
          </cell>
          <cell r="N9">
            <v>2020</v>
          </cell>
          <cell r="P9">
            <v>2021</v>
          </cell>
          <cell r="R9">
            <v>2022</v>
          </cell>
          <cell r="T9">
            <v>2023</v>
          </cell>
        </row>
      </sheetData>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alaries - Year O"/>
      <sheetName val="Salaries - Year 1"/>
      <sheetName val="Salaries - Year 2"/>
      <sheetName val="Salaries - Year 3"/>
      <sheetName val="Salaries - Year 4"/>
      <sheetName val="Salaries - Year 5"/>
      <sheetName val="Contractual Clinicians"/>
      <sheetName val="Revenues-Per Capita "/>
      <sheetName val="Revenues-Federal &amp; State "/>
      <sheetName val="Budget with Assumptions"/>
      <sheetName val="Budget Summary "/>
      <sheetName val="Loans"/>
      <sheetName val="Calculations"/>
    </sheetNames>
    <sheetDataSet>
      <sheetData sheetId="0" refreshError="1"/>
      <sheetData sheetId="1" refreshError="1"/>
      <sheetData sheetId="2">
        <row r="68">
          <cell r="B68">
            <v>0</v>
          </cell>
        </row>
        <row r="80">
          <cell r="B80">
            <v>0</v>
          </cell>
        </row>
      </sheetData>
      <sheetData sheetId="3">
        <row r="68">
          <cell r="B68">
            <v>0</v>
          </cell>
        </row>
        <row r="80">
          <cell r="B80">
            <v>0</v>
          </cell>
        </row>
      </sheetData>
      <sheetData sheetId="4">
        <row r="68">
          <cell r="B68">
            <v>0</v>
          </cell>
        </row>
        <row r="80">
          <cell r="B80">
            <v>0</v>
          </cell>
        </row>
      </sheetData>
      <sheetData sheetId="5">
        <row r="68">
          <cell r="B68">
            <v>0</v>
          </cell>
        </row>
        <row r="80">
          <cell r="B80">
            <v>0</v>
          </cell>
        </row>
      </sheetData>
      <sheetData sheetId="6">
        <row r="68">
          <cell r="B68">
            <v>0</v>
          </cell>
        </row>
        <row r="80">
          <cell r="B80">
            <v>0</v>
          </cell>
        </row>
      </sheetData>
      <sheetData sheetId="7" refreshError="1"/>
      <sheetData sheetId="8"/>
      <sheetData sheetId="9">
        <row r="101">
          <cell r="E101">
            <v>0</v>
          </cell>
          <cell r="G101">
            <v>0</v>
          </cell>
          <cell r="I101">
            <v>0</v>
          </cell>
          <cell r="K101">
            <v>0</v>
          </cell>
          <cell r="M101">
            <v>0</v>
          </cell>
        </row>
      </sheetData>
      <sheetData sheetId="10">
        <row r="9">
          <cell r="J9">
            <v>2018</v>
          </cell>
          <cell r="L9">
            <v>2019</v>
          </cell>
          <cell r="N9">
            <v>2020</v>
          </cell>
          <cell r="P9">
            <v>2021</v>
          </cell>
          <cell r="R9">
            <v>2022</v>
          </cell>
          <cell r="T9">
            <v>2023</v>
          </cell>
        </row>
        <row r="10">
          <cell r="A10" t="str">
            <v>SBB &amp; Non-SBB ( Grades K-3)</v>
          </cell>
          <cell r="J10">
            <v>0</v>
          </cell>
          <cell r="L10">
            <v>0</v>
          </cell>
          <cell r="N10">
            <v>0</v>
          </cell>
          <cell r="P10">
            <v>0</v>
          </cell>
          <cell r="R10">
            <v>0</v>
          </cell>
          <cell r="T10">
            <v>0</v>
          </cell>
        </row>
        <row r="11">
          <cell r="A11" t="str">
            <v>SBB &amp; Non-SBB (Grades 4-8)</v>
          </cell>
          <cell r="J11">
            <v>0</v>
          </cell>
          <cell r="L11">
            <v>0</v>
          </cell>
          <cell r="N11">
            <v>0</v>
          </cell>
          <cell r="P11">
            <v>0</v>
          </cell>
          <cell r="R11">
            <v>0</v>
          </cell>
          <cell r="T11">
            <v>0</v>
          </cell>
        </row>
        <row r="12">
          <cell r="A12" t="str">
            <v>SBB &amp; Non-SBB (Grades 6-8)-This only for schools that have HS grades with grades 6-8.</v>
          </cell>
          <cell r="J12">
            <v>0</v>
          </cell>
          <cell r="L12">
            <v>0</v>
          </cell>
          <cell r="N12">
            <v>0</v>
          </cell>
          <cell r="P12">
            <v>0</v>
          </cell>
          <cell r="R12">
            <v>0</v>
          </cell>
          <cell r="T12">
            <v>0</v>
          </cell>
        </row>
        <row r="13">
          <cell r="A13" t="str">
            <v>SBB &amp; Non-SBB (High School)</v>
          </cell>
        </row>
        <row r="14">
          <cell r="A14" t="str">
            <v>CPS Start-up Funds</v>
          </cell>
          <cell r="J14">
            <v>0</v>
          </cell>
          <cell r="L14">
            <v>0</v>
          </cell>
          <cell r="N14">
            <v>0</v>
          </cell>
          <cell r="P14">
            <v>0</v>
          </cell>
          <cell r="R14">
            <v>0</v>
          </cell>
          <cell r="T14">
            <v>0</v>
          </cell>
        </row>
        <row r="15">
          <cell r="A15" t="str">
            <v>CPS Expansion Funds</v>
          </cell>
          <cell r="J15">
            <v>0</v>
          </cell>
          <cell r="L15">
            <v>0</v>
          </cell>
          <cell r="N15">
            <v>0</v>
          </cell>
          <cell r="P15">
            <v>0</v>
          </cell>
          <cell r="R15">
            <v>0</v>
          </cell>
          <cell r="T15">
            <v>0</v>
          </cell>
        </row>
        <row r="16">
          <cell r="A16" t="str">
            <v xml:space="preserve">Non-CPS Facility Supplement </v>
          </cell>
        </row>
        <row r="17">
          <cell r="A17" t="str">
            <v>SGSA</v>
          </cell>
        </row>
        <row r="18">
          <cell r="A18" t="str">
            <v>NCLB-Title 1</v>
          </cell>
        </row>
        <row r="19">
          <cell r="A19" t="str">
            <v>NCLB-Title 2</v>
          </cell>
        </row>
        <row r="20">
          <cell r="A20" t="str">
            <v>ELL</v>
          </cell>
          <cell r="J20">
            <v>0</v>
          </cell>
          <cell r="L20">
            <v>0</v>
          </cell>
          <cell r="N20">
            <v>0</v>
          </cell>
          <cell r="P20">
            <v>0</v>
          </cell>
          <cell r="R20">
            <v>0</v>
          </cell>
          <cell r="T20">
            <v>0</v>
          </cell>
        </row>
        <row r="21">
          <cell r="A21" t="str">
            <v xml:space="preserve">Special Education Reimbursement </v>
          </cell>
        </row>
        <row r="22">
          <cell r="A22" t="str">
            <v>CPS Incubation Funds</v>
          </cell>
          <cell r="J22">
            <v>0</v>
          </cell>
          <cell r="L22">
            <v>0</v>
          </cell>
          <cell r="N22">
            <v>0</v>
          </cell>
          <cell r="P22">
            <v>0</v>
          </cell>
          <cell r="R22">
            <v>0</v>
          </cell>
          <cell r="T22">
            <v>0</v>
          </cell>
        </row>
        <row r="23">
          <cell r="A23" t="str">
            <v>Private Fundraising</v>
          </cell>
        </row>
        <row r="24">
          <cell r="A24" t="str">
            <v>Student Fees</v>
          </cell>
        </row>
        <row r="25">
          <cell r="A25" t="str">
            <v>Erate</v>
          </cell>
        </row>
        <row r="26">
          <cell r="A26" t="str">
            <v>Investment Income</v>
          </cell>
        </row>
        <row r="27">
          <cell r="A27" t="str">
            <v>Non-Facility Loan Proceeds / Line of Credit</v>
          </cell>
        </row>
        <row r="40">
          <cell r="A40" t="str">
            <v>Classroom Supplies (consumables)</v>
          </cell>
          <cell r="T40">
            <v>0</v>
          </cell>
        </row>
        <row r="41">
          <cell r="A41" t="str">
            <v>Educational Materials (non-consumables)</v>
          </cell>
          <cell r="T41">
            <v>0</v>
          </cell>
        </row>
        <row r="42">
          <cell r="A42" t="str">
            <v>Student Testing &amp; Assessment</v>
          </cell>
          <cell r="T42">
            <v>0</v>
          </cell>
        </row>
        <row r="43">
          <cell r="A43" t="str">
            <v>Student Recruitment</v>
          </cell>
          <cell r="T43">
            <v>0</v>
          </cell>
        </row>
        <row r="44">
          <cell r="A44" t="str">
            <v>Instructional Equipment (non-computer)</v>
          </cell>
          <cell r="T44">
            <v>0</v>
          </cell>
        </row>
        <row r="45">
          <cell r="A45" t="str">
            <v>Technology Equipment (e.g., computers, LAN, software, etc.)</v>
          </cell>
          <cell r="T45">
            <v>0</v>
          </cell>
        </row>
        <row r="46">
          <cell r="A46" t="str">
            <v>Furniture</v>
          </cell>
          <cell r="T46">
            <v>0</v>
          </cell>
        </row>
        <row r="47">
          <cell r="A47" t="str">
            <v>Technology Contracted Services</v>
          </cell>
          <cell r="L47">
            <v>0</v>
          </cell>
          <cell r="N47">
            <v>0</v>
          </cell>
          <cell r="P47">
            <v>0</v>
          </cell>
          <cell r="R47">
            <v>0</v>
          </cell>
          <cell r="T47">
            <v>0</v>
          </cell>
        </row>
        <row r="48">
          <cell r="A48" t="str">
            <v>Technology Leases</v>
          </cell>
          <cell r="L48">
            <v>0</v>
          </cell>
          <cell r="N48">
            <v>0</v>
          </cell>
          <cell r="P48">
            <v>0</v>
          </cell>
          <cell r="R48">
            <v>0</v>
          </cell>
          <cell r="T48">
            <v>0</v>
          </cell>
        </row>
        <row r="49">
          <cell r="A49" t="str">
            <v>Extracurricular Expenses</v>
          </cell>
          <cell r="T49">
            <v>0</v>
          </cell>
        </row>
        <row r="50">
          <cell r="A50" t="str">
            <v>Misc. Outside Services (i.e., Consultants, non-employee compensation)</v>
          </cell>
          <cell r="L50">
            <v>0</v>
          </cell>
          <cell r="N50">
            <v>0</v>
          </cell>
          <cell r="P50">
            <v>0</v>
          </cell>
          <cell r="R50">
            <v>0</v>
          </cell>
          <cell r="T50">
            <v>0</v>
          </cell>
        </row>
        <row r="51">
          <cell r="A51" t="str">
            <v>Special Education Contracted Clinician Services that are Reimbursable under CPS's policy (from Contractual Clinician Worksheet)</v>
          </cell>
          <cell r="J51">
            <v>0</v>
          </cell>
          <cell r="L51">
            <v>0</v>
          </cell>
          <cell r="N51">
            <v>0</v>
          </cell>
          <cell r="P51">
            <v>0</v>
          </cell>
          <cell r="R51">
            <v>0</v>
          </cell>
          <cell r="T51">
            <v>0</v>
          </cell>
        </row>
        <row r="52">
          <cell r="A52" t="str">
            <v>Special Education Expenses that will NOT be reimbursed by CPS</v>
          </cell>
          <cell r="L52">
            <v>0</v>
          </cell>
          <cell r="N52">
            <v>0</v>
          </cell>
          <cell r="P52">
            <v>0</v>
          </cell>
          <cell r="R52">
            <v>0</v>
          </cell>
          <cell r="T52">
            <v>0</v>
          </cell>
        </row>
        <row r="53">
          <cell r="A53" t="str">
            <v>Contracted Substitute Teachers</v>
          </cell>
          <cell r="L53">
            <v>0</v>
          </cell>
          <cell r="N53">
            <v>0</v>
          </cell>
          <cell r="P53">
            <v>0</v>
          </cell>
          <cell r="R53">
            <v>0</v>
          </cell>
          <cell r="T53">
            <v>0</v>
          </cell>
        </row>
        <row r="54">
          <cell r="A54" t="str">
            <v>Transportation Services</v>
          </cell>
          <cell r="L54">
            <v>0</v>
          </cell>
          <cell r="N54">
            <v>0</v>
          </cell>
          <cell r="P54">
            <v>0</v>
          </cell>
          <cell r="R54">
            <v>0</v>
          </cell>
          <cell r="T54">
            <v>0</v>
          </cell>
        </row>
        <row r="55">
          <cell r="L55">
            <v>0</v>
          </cell>
          <cell r="N55">
            <v>0</v>
          </cell>
          <cell r="P55">
            <v>0</v>
          </cell>
          <cell r="R55">
            <v>0</v>
          </cell>
          <cell r="T55">
            <v>0</v>
          </cell>
        </row>
        <row r="56">
          <cell r="L56">
            <v>0</v>
          </cell>
          <cell r="N56">
            <v>0</v>
          </cell>
          <cell r="P56">
            <v>0</v>
          </cell>
          <cell r="R56">
            <v>0</v>
          </cell>
          <cell r="T56">
            <v>0</v>
          </cell>
        </row>
        <row r="57">
          <cell r="L57">
            <v>0</v>
          </cell>
          <cell r="N57">
            <v>0</v>
          </cell>
          <cell r="P57">
            <v>0</v>
          </cell>
          <cell r="R57">
            <v>0</v>
          </cell>
          <cell r="T57">
            <v>0</v>
          </cell>
        </row>
        <row r="58">
          <cell r="L58">
            <v>0</v>
          </cell>
          <cell r="N58">
            <v>0</v>
          </cell>
          <cell r="P58">
            <v>0</v>
          </cell>
          <cell r="R58">
            <v>0</v>
          </cell>
          <cell r="T58">
            <v>0</v>
          </cell>
        </row>
        <row r="59">
          <cell r="L59">
            <v>0</v>
          </cell>
          <cell r="N59">
            <v>0</v>
          </cell>
          <cell r="P59">
            <v>0</v>
          </cell>
          <cell r="R59">
            <v>0</v>
          </cell>
          <cell r="T59">
            <v>0</v>
          </cell>
        </row>
        <row r="60">
          <cell r="L60">
            <v>0</v>
          </cell>
          <cell r="N60">
            <v>0</v>
          </cell>
          <cell r="P60">
            <v>0</v>
          </cell>
          <cell r="R60">
            <v>0</v>
          </cell>
          <cell r="T60">
            <v>0</v>
          </cell>
        </row>
        <row r="61">
          <cell r="L61">
            <v>0</v>
          </cell>
          <cell r="N61">
            <v>0</v>
          </cell>
          <cell r="P61">
            <v>0</v>
          </cell>
          <cell r="R61">
            <v>0</v>
          </cell>
          <cell r="T61">
            <v>0</v>
          </cell>
        </row>
        <row r="62">
          <cell r="L62">
            <v>0</v>
          </cell>
          <cell r="N62">
            <v>0</v>
          </cell>
          <cell r="P62">
            <v>0</v>
          </cell>
          <cell r="R62">
            <v>0</v>
          </cell>
          <cell r="T62">
            <v>0</v>
          </cell>
        </row>
        <row r="64">
          <cell r="H64" t="str">
            <v>Total Direct Student Costs</v>
          </cell>
        </row>
        <row r="69">
          <cell r="A69" t="str">
            <v>Salaries</v>
          </cell>
          <cell r="J69">
            <v>0</v>
          </cell>
          <cell r="L69">
            <v>0</v>
          </cell>
          <cell r="N69">
            <v>0</v>
          </cell>
          <cell r="P69">
            <v>0</v>
          </cell>
          <cell r="R69">
            <v>0</v>
          </cell>
          <cell r="T69">
            <v>0</v>
          </cell>
        </row>
        <row r="70">
          <cell r="A70" t="str">
            <v>School's Share of Employer Contribution (normal cost) to the CTPF</v>
          </cell>
          <cell r="J70">
            <v>0</v>
          </cell>
          <cell r="L70">
            <v>0</v>
          </cell>
          <cell r="N70">
            <v>0</v>
          </cell>
          <cell r="P70">
            <v>0</v>
          </cell>
          <cell r="R70">
            <v>0</v>
          </cell>
          <cell r="T70">
            <v>0</v>
          </cell>
        </row>
        <row r="71">
          <cell r="A71" t="str">
            <v>Pension-CTPF(Charter School's Share of 9% of Employee w/h)</v>
          </cell>
          <cell r="J71">
            <v>0</v>
          </cell>
          <cell r="L71">
            <v>0</v>
          </cell>
          <cell r="N71">
            <v>0</v>
          </cell>
          <cell r="P71">
            <v>0</v>
          </cell>
          <cell r="R71">
            <v>0</v>
          </cell>
          <cell r="T71">
            <v>0</v>
          </cell>
        </row>
        <row r="72">
          <cell r="A72" t="str">
            <v>403b</v>
          </cell>
        </row>
        <row r="73">
          <cell r="A73" t="str">
            <v>FICA (employer's share)</v>
          </cell>
          <cell r="J73">
            <v>0</v>
          </cell>
          <cell r="L73">
            <v>0</v>
          </cell>
          <cell r="N73">
            <v>0</v>
          </cell>
          <cell r="P73">
            <v>0</v>
          </cell>
          <cell r="R73">
            <v>0</v>
          </cell>
          <cell r="T73">
            <v>0</v>
          </cell>
        </row>
        <row r="74">
          <cell r="A74" t="str">
            <v>Medicare (employer's share)</v>
          </cell>
          <cell r="J74">
            <v>0</v>
          </cell>
          <cell r="L74">
            <v>0</v>
          </cell>
          <cell r="N74">
            <v>0</v>
          </cell>
          <cell r="P74">
            <v>0</v>
          </cell>
          <cell r="R74">
            <v>0</v>
          </cell>
          <cell r="T74">
            <v>0</v>
          </cell>
        </row>
        <row r="75">
          <cell r="A75" t="str">
            <v>Health/Dental/Life Insurance</v>
          </cell>
        </row>
        <row r="76">
          <cell r="A76" t="str">
            <v>Workers Compensation</v>
          </cell>
        </row>
        <row r="77">
          <cell r="A77" t="str">
            <v>State Unemployment Taxes</v>
          </cell>
        </row>
        <row r="78">
          <cell r="L78">
            <v>0</v>
          </cell>
          <cell r="N78">
            <v>0</v>
          </cell>
          <cell r="P78">
            <v>0</v>
          </cell>
          <cell r="R78">
            <v>0</v>
          </cell>
          <cell r="T78">
            <v>0</v>
          </cell>
        </row>
        <row r="79">
          <cell r="L79">
            <v>0</v>
          </cell>
          <cell r="N79">
            <v>0</v>
          </cell>
          <cell r="P79">
            <v>0</v>
          </cell>
          <cell r="R79">
            <v>0</v>
          </cell>
          <cell r="T79">
            <v>0</v>
          </cell>
        </row>
        <row r="80">
          <cell r="L80">
            <v>0</v>
          </cell>
          <cell r="N80">
            <v>0</v>
          </cell>
          <cell r="P80">
            <v>0</v>
          </cell>
          <cell r="R80">
            <v>0</v>
          </cell>
          <cell r="T80">
            <v>0</v>
          </cell>
        </row>
        <row r="81">
          <cell r="L81">
            <v>0</v>
          </cell>
          <cell r="N81">
            <v>0</v>
          </cell>
          <cell r="P81">
            <v>0</v>
          </cell>
          <cell r="R81">
            <v>0</v>
          </cell>
          <cell r="T81">
            <v>0</v>
          </cell>
        </row>
        <row r="82">
          <cell r="A82" t="str">
            <v>Employee Related Expenses (non-wage and non-benefit)</v>
          </cell>
          <cell r="J82">
            <v>0</v>
          </cell>
          <cell r="L82">
            <v>0</v>
          </cell>
          <cell r="N82">
            <v>0</v>
          </cell>
          <cell r="P82">
            <v>0</v>
          </cell>
          <cell r="R82">
            <v>0</v>
          </cell>
          <cell r="T82">
            <v>0</v>
          </cell>
        </row>
        <row r="83">
          <cell r="A83" t="str">
            <v>Staff Recruitment</v>
          </cell>
        </row>
        <row r="84">
          <cell r="A84" t="str">
            <v>Professional Development</v>
          </cell>
        </row>
        <row r="85">
          <cell r="A85" t="str">
            <v>Staff Appreciation</v>
          </cell>
        </row>
        <row r="86">
          <cell r="A86" t="str">
            <v>Substitute Teachers (Contractual)</v>
          </cell>
        </row>
        <row r="87">
          <cell r="L87">
            <v>0</v>
          </cell>
          <cell r="N87">
            <v>0</v>
          </cell>
          <cell r="P87">
            <v>0</v>
          </cell>
          <cell r="R87">
            <v>0</v>
          </cell>
          <cell r="T87">
            <v>0</v>
          </cell>
        </row>
        <row r="88">
          <cell r="L88">
            <v>0</v>
          </cell>
          <cell r="N88">
            <v>0</v>
          </cell>
          <cell r="P88">
            <v>0</v>
          </cell>
          <cell r="R88">
            <v>0</v>
          </cell>
          <cell r="T88">
            <v>0</v>
          </cell>
        </row>
        <row r="89">
          <cell r="L89">
            <v>0</v>
          </cell>
          <cell r="N89">
            <v>0</v>
          </cell>
          <cell r="P89">
            <v>0</v>
          </cell>
          <cell r="R89">
            <v>0</v>
          </cell>
          <cell r="T89">
            <v>0</v>
          </cell>
        </row>
        <row r="90">
          <cell r="L90">
            <v>0</v>
          </cell>
          <cell r="N90">
            <v>0</v>
          </cell>
          <cell r="P90">
            <v>0</v>
          </cell>
          <cell r="R90">
            <v>0</v>
          </cell>
          <cell r="T90">
            <v>0</v>
          </cell>
        </row>
        <row r="92">
          <cell r="H92" t="str">
            <v>Total Personnel Costs</v>
          </cell>
        </row>
        <row r="95">
          <cell r="A95" t="str">
            <v>Office Supplies</v>
          </cell>
        </row>
        <row r="96">
          <cell r="A96" t="str">
            <v>Furniture</v>
          </cell>
        </row>
        <row r="97">
          <cell r="A97" t="str">
            <v>Telecommunications and Internet</v>
          </cell>
        </row>
        <row r="98">
          <cell r="A98" t="str">
            <v>Administrative Equipment</v>
          </cell>
        </row>
        <row r="99">
          <cell r="A99" t="str">
            <v>Accounting &amp; Audit (Contractual)</v>
          </cell>
        </row>
        <row r="100">
          <cell r="A100" t="str">
            <v>Legal (Contractual)</v>
          </cell>
        </row>
        <row r="101">
          <cell r="A101" t="str">
            <v>Payroll Services (Contractual)</v>
          </cell>
        </row>
        <row r="102">
          <cell r="A102" t="str">
            <v>Printing &amp; Copying</v>
          </cell>
        </row>
        <row r="103">
          <cell r="A103" t="str">
            <v>Postage &amp; Shipping</v>
          </cell>
        </row>
        <row r="104">
          <cell r="A104" t="str">
            <v>Other Contractual Services</v>
          </cell>
          <cell r="L104">
            <v>0</v>
          </cell>
          <cell r="N104">
            <v>0</v>
          </cell>
          <cell r="P104">
            <v>0</v>
          </cell>
          <cell r="R104">
            <v>0</v>
          </cell>
          <cell r="T104">
            <v>0</v>
          </cell>
        </row>
        <row r="105">
          <cell r="A105" t="str">
            <v>Travel</v>
          </cell>
          <cell r="L105">
            <v>0</v>
          </cell>
          <cell r="N105">
            <v>0</v>
          </cell>
          <cell r="P105">
            <v>0</v>
          </cell>
          <cell r="R105">
            <v>0</v>
          </cell>
          <cell r="T105">
            <v>0</v>
          </cell>
        </row>
        <row r="106">
          <cell r="A106" t="str">
            <v>CPS Administrative Fee</v>
          </cell>
          <cell r="J106">
            <v>0</v>
          </cell>
          <cell r="L106">
            <v>0</v>
          </cell>
          <cell r="N106">
            <v>0</v>
          </cell>
          <cell r="P106">
            <v>0</v>
          </cell>
          <cell r="R106">
            <v>0</v>
          </cell>
          <cell r="T106">
            <v>0</v>
          </cell>
        </row>
        <row r="107">
          <cell r="L107">
            <v>0</v>
          </cell>
          <cell r="N107">
            <v>0</v>
          </cell>
          <cell r="P107">
            <v>0</v>
          </cell>
          <cell r="R107">
            <v>0</v>
          </cell>
          <cell r="T107">
            <v>0</v>
          </cell>
        </row>
        <row r="108">
          <cell r="L108">
            <v>0</v>
          </cell>
          <cell r="N108">
            <v>0</v>
          </cell>
          <cell r="P108">
            <v>0</v>
          </cell>
          <cell r="R108">
            <v>0</v>
          </cell>
          <cell r="T108">
            <v>0</v>
          </cell>
        </row>
        <row r="109">
          <cell r="L109">
            <v>0</v>
          </cell>
          <cell r="N109">
            <v>0</v>
          </cell>
          <cell r="P109">
            <v>0</v>
          </cell>
          <cell r="R109">
            <v>0</v>
          </cell>
          <cell r="T109">
            <v>0</v>
          </cell>
        </row>
        <row r="110">
          <cell r="L110">
            <v>0</v>
          </cell>
          <cell r="N110">
            <v>0</v>
          </cell>
          <cell r="P110">
            <v>0</v>
          </cell>
          <cell r="R110">
            <v>0</v>
          </cell>
          <cell r="T110">
            <v>0</v>
          </cell>
        </row>
        <row r="111">
          <cell r="L111">
            <v>0</v>
          </cell>
          <cell r="N111">
            <v>0</v>
          </cell>
          <cell r="P111">
            <v>0</v>
          </cell>
          <cell r="R111">
            <v>0</v>
          </cell>
          <cell r="T111">
            <v>0</v>
          </cell>
        </row>
        <row r="112">
          <cell r="L112">
            <v>0</v>
          </cell>
          <cell r="N112">
            <v>0</v>
          </cell>
          <cell r="P112">
            <v>0</v>
          </cell>
          <cell r="R112">
            <v>0</v>
          </cell>
          <cell r="T112">
            <v>0</v>
          </cell>
        </row>
        <row r="113">
          <cell r="L113">
            <v>0</v>
          </cell>
          <cell r="N113">
            <v>0</v>
          </cell>
          <cell r="P113">
            <v>0</v>
          </cell>
          <cell r="R113">
            <v>0</v>
          </cell>
          <cell r="T113">
            <v>0</v>
          </cell>
        </row>
        <row r="114">
          <cell r="L114">
            <v>0</v>
          </cell>
          <cell r="N114">
            <v>0</v>
          </cell>
          <cell r="P114">
            <v>0</v>
          </cell>
          <cell r="R114">
            <v>0</v>
          </cell>
          <cell r="T114">
            <v>0</v>
          </cell>
        </row>
        <row r="116">
          <cell r="H116" t="str">
            <v>Total Office Administration</v>
          </cell>
        </row>
        <row r="119">
          <cell r="A119" t="str">
            <v>Rent</v>
          </cell>
          <cell r="L119">
            <v>0</v>
          </cell>
          <cell r="N119">
            <v>0</v>
          </cell>
          <cell r="P119">
            <v>0</v>
          </cell>
          <cell r="R119">
            <v>0</v>
          </cell>
          <cell r="T119">
            <v>0</v>
          </cell>
        </row>
        <row r="120">
          <cell r="A120" t="str">
            <v>Utilities</v>
          </cell>
          <cell r="L120">
            <v>0</v>
          </cell>
          <cell r="N120">
            <v>0</v>
          </cell>
          <cell r="P120">
            <v>0</v>
          </cell>
          <cell r="R120">
            <v>0</v>
          </cell>
          <cell r="T120">
            <v>0</v>
          </cell>
        </row>
        <row r="121">
          <cell r="A121" t="str">
            <v>Repairs &amp; Maintenance</v>
          </cell>
          <cell r="L121">
            <v>0</v>
          </cell>
          <cell r="N121">
            <v>0</v>
          </cell>
          <cell r="P121">
            <v>0</v>
          </cell>
          <cell r="R121">
            <v>0</v>
          </cell>
          <cell r="T121">
            <v>0</v>
          </cell>
        </row>
        <row r="122">
          <cell r="A122" t="str">
            <v>Supplies</v>
          </cell>
          <cell r="L122">
            <v>0</v>
          </cell>
          <cell r="N122">
            <v>0</v>
          </cell>
          <cell r="P122">
            <v>0</v>
          </cell>
          <cell r="R122">
            <v>0</v>
          </cell>
          <cell r="T122">
            <v>0</v>
          </cell>
        </row>
        <row r="123">
          <cell r="A123" t="str">
            <v>Contracted Services-Security</v>
          </cell>
          <cell r="L123">
            <v>0</v>
          </cell>
          <cell r="N123">
            <v>0</v>
          </cell>
          <cell r="P123">
            <v>0</v>
          </cell>
          <cell r="R123">
            <v>0</v>
          </cell>
          <cell r="T123">
            <v>0</v>
          </cell>
        </row>
        <row r="124">
          <cell r="A124" t="str">
            <v>Contracted Services-Custodial</v>
          </cell>
          <cell r="L124">
            <v>0</v>
          </cell>
          <cell r="N124">
            <v>0</v>
          </cell>
          <cell r="P124">
            <v>0</v>
          </cell>
          <cell r="R124">
            <v>0</v>
          </cell>
          <cell r="T124">
            <v>0</v>
          </cell>
        </row>
        <row r="125">
          <cell r="A125" t="str">
            <v>Contracted Services-(Trash Removal, Snow Removal, Grounds, etc.)</v>
          </cell>
          <cell r="L125">
            <v>0</v>
          </cell>
          <cell r="N125">
            <v>0</v>
          </cell>
          <cell r="P125">
            <v>0</v>
          </cell>
          <cell r="R125">
            <v>0</v>
          </cell>
          <cell r="T125">
            <v>0</v>
          </cell>
        </row>
        <row r="126">
          <cell r="A126" t="str">
            <v>Contracted Services-Other</v>
          </cell>
          <cell r="L126">
            <v>0</v>
          </cell>
          <cell r="N126">
            <v>0</v>
          </cell>
          <cell r="P126">
            <v>0</v>
          </cell>
          <cell r="R126">
            <v>0</v>
          </cell>
          <cell r="T126">
            <v>0</v>
          </cell>
        </row>
        <row r="127">
          <cell r="A127" t="str">
            <v>Property Insurance</v>
          </cell>
          <cell r="L127">
            <v>0</v>
          </cell>
          <cell r="N127">
            <v>0</v>
          </cell>
          <cell r="P127">
            <v>0</v>
          </cell>
          <cell r="R127">
            <v>0</v>
          </cell>
          <cell r="T127">
            <v>0</v>
          </cell>
        </row>
        <row r="128">
          <cell r="A128" t="str">
            <v>Facility Loan Debt Service (P &amp; I)</v>
          </cell>
          <cell r="L128">
            <v>0</v>
          </cell>
          <cell r="N128">
            <v>0</v>
          </cell>
          <cell r="P128">
            <v>0</v>
          </cell>
          <cell r="R128">
            <v>0</v>
          </cell>
          <cell r="T128">
            <v>0</v>
          </cell>
        </row>
        <row r="129">
          <cell r="L129">
            <v>0</v>
          </cell>
          <cell r="N129">
            <v>0</v>
          </cell>
          <cell r="P129">
            <v>0</v>
          </cell>
          <cell r="R129">
            <v>0</v>
          </cell>
          <cell r="T129">
            <v>0</v>
          </cell>
        </row>
        <row r="130">
          <cell r="L130">
            <v>0</v>
          </cell>
          <cell r="N130">
            <v>0</v>
          </cell>
          <cell r="P130">
            <v>0</v>
          </cell>
          <cell r="R130">
            <v>0</v>
          </cell>
          <cell r="T130">
            <v>0</v>
          </cell>
        </row>
        <row r="131">
          <cell r="L131">
            <v>0</v>
          </cell>
          <cell r="N131">
            <v>0</v>
          </cell>
          <cell r="P131">
            <v>0</v>
          </cell>
          <cell r="R131">
            <v>0</v>
          </cell>
          <cell r="T131">
            <v>0</v>
          </cell>
        </row>
        <row r="132">
          <cell r="L132">
            <v>0</v>
          </cell>
          <cell r="N132">
            <v>0</v>
          </cell>
          <cell r="P132">
            <v>0</v>
          </cell>
          <cell r="R132">
            <v>0</v>
          </cell>
          <cell r="T132">
            <v>0</v>
          </cell>
        </row>
        <row r="133">
          <cell r="L133">
            <v>0</v>
          </cell>
          <cell r="N133">
            <v>0</v>
          </cell>
          <cell r="P133">
            <v>0</v>
          </cell>
          <cell r="R133">
            <v>0</v>
          </cell>
          <cell r="T133">
            <v>0</v>
          </cell>
        </row>
        <row r="134">
          <cell r="L134">
            <v>0</v>
          </cell>
          <cell r="N134">
            <v>0</v>
          </cell>
          <cell r="P134">
            <v>0</v>
          </cell>
          <cell r="R134">
            <v>0</v>
          </cell>
          <cell r="T134">
            <v>0</v>
          </cell>
        </row>
        <row r="135">
          <cell r="L135">
            <v>0</v>
          </cell>
          <cell r="N135">
            <v>0</v>
          </cell>
          <cell r="P135">
            <v>0</v>
          </cell>
          <cell r="R135">
            <v>0</v>
          </cell>
          <cell r="T135">
            <v>0</v>
          </cell>
        </row>
        <row r="136">
          <cell r="L136">
            <v>0</v>
          </cell>
          <cell r="N136">
            <v>0</v>
          </cell>
          <cell r="P136">
            <v>0</v>
          </cell>
          <cell r="R136">
            <v>0</v>
          </cell>
          <cell r="T136">
            <v>0</v>
          </cell>
        </row>
        <row r="138">
          <cell r="H138" t="str">
            <v>Total Occupancy</v>
          </cell>
        </row>
        <row r="140">
          <cell r="H140" t="str">
            <v>Education Management Organization Fee</v>
          </cell>
          <cell r="L140">
            <v>0</v>
          </cell>
          <cell r="N140">
            <v>0</v>
          </cell>
          <cell r="P140">
            <v>0</v>
          </cell>
          <cell r="R140">
            <v>0</v>
          </cell>
          <cell r="T140">
            <v>0</v>
          </cell>
        </row>
        <row r="143">
          <cell r="A143" t="str">
            <v>Non-Facility Loan Payments (P &amp; I)</v>
          </cell>
          <cell r="L143">
            <v>0</v>
          </cell>
          <cell r="N143">
            <v>0</v>
          </cell>
          <cell r="P143">
            <v>0</v>
          </cell>
          <cell r="R143">
            <v>0</v>
          </cell>
          <cell r="T143">
            <v>0</v>
          </cell>
        </row>
        <row r="144">
          <cell r="A144" t="str">
            <v>Fundraising Expense</v>
          </cell>
          <cell r="L144">
            <v>0</v>
          </cell>
          <cell r="N144">
            <v>0</v>
          </cell>
          <cell r="P144">
            <v>0</v>
          </cell>
          <cell r="R144">
            <v>0</v>
          </cell>
          <cell r="T144">
            <v>0</v>
          </cell>
        </row>
        <row r="145">
          <cell r="A145" t="str">
            <v>Contingency</v>
          </cell>
          <cell r="L145">
            <v>0</v>
          </cell>
          <cell r="N145">
            <v>0</v>
          </cell>
          <cell r="P145">
            <v>0</v>
          </cell>
          <cell r="R145">
            <v>0</v>
          </cell>
          <cell r="T145">
            <v>0</v>
          </cell>
        </row>
        <row r="146">
          <cell r="A146" t="str">
            <v>Liability Insurance</v>
          </cell>
          <cell r="L146">
            <v>0</v>
          </cell>
          <cell r="N146">
            <v>0</v>
          </cell>
          <cell r="P146">
            <v>0</v>
          </cell>
          <cell r="R146">
            <v>0</v>
          </cell>
          <cell r="T146">
            <v>0</v>
          </cell>
        </row>
        <row r="147">
          <cell r="A147" t="str">
            <v>Replacement Reserve</v>
          </cell>
          <cell r="L147">
            <v>0</v>
          </cell>
          <cell r="N147">
            <v>0</v>
          </cell>
          <cell r="P147">
            <v>0</v>
          </cell>
          <cell r="R147">
            <v>0</v>
          </cell>
          <cell r="T147">
            <v>0</v>
          </cell>
        </row>
        <row r="148">
          <cell r="A148" t="str">
            <v>Directors and Officers' Insurance</v>
          </cell>
          <cell r="L148">
            <v>0</v>
          </cell>
          <cell r="N148">
            <v>0</v>
          </cell>
          <cell r="P148">
            <v>0</v>
          </cell>
          <cell r="R148">
            <v>0</v>
          </cell>
          <cell r="T148">
            <v>0</v>
          </cell>
        </row>
        <row r="149">
          <cell r="A149" t="str">
            <v>Automobile Insurance</v>
          </cell>
          <cell r="L149">
            <v>0</v>
          </cell>
          <cell r="N149">
            <v>0</v>
          </cell>
          <cell r="P149">
            <v>0</v>
          </cell>
          <cell r="R149">
            <v>0</v>
          </cell>
          <cell r="T149">
            <v>0</v>
          </cell>
        </row>
        <row r="150">
          <cell r="A150" t="str">
            <v>Indemnity Insurance</v>
          </cell>
          <cell r="L150">
            <v>0</v>
          </cell>
          <cell r="N150">
            <v>0</v>
          </cell>
          <cell r="P150">
            <v>0</v>
          </cell>
          <cell r="R150">
            <v>0</v>
          </cell>
          <cell r="T150">
            <v>0</v>
          </cell>
        </row>
        <row r="151">
          <cell r="A151" t="str">
            <v>Other Insurance</v>
          </cell>
          <cell r="L151">
            <v>0</v>
          </cell>
          <cell r="N151">
            <v>0</v>
          </cell>
          <cell r="P151">
            <v>0</v>
          </cell>
          <cell r="R151">
            <v>0</v>
          </cell>
          <cell r="T151">
            <v>0</v>
          </cell>
        </row>
        <row r="152">
          <cell r="L152">
            <v>0</v>
          </cell>
          <cell r="N152">
            <v>0</v>
          </cell>
          <cell r="P152">
            <v>0</v>
          </cell>
          <cell r="R152">
            <v>0</v>
          </cell>
          <cell r="T152">
            <v>0</v>
          </cell>
        </row>
        <row r="153">
          <cell r="L153">
            <v>0</v>
          </cell>
          <cell r="N153">
            <v>0</v>
          </cell>
          <cell r="P153">
            <v>0</v>
          </cell>
          <cell r="R153">
            <v>0</v>
          </cell>
          <cell r="T153">
            <v>0</v>
          </cell>
        </row>
        <row r="154">
          <cell r="L154">
            <v>0</v>
          </cell>
          <cell r="N154">
            <v>0</v>
          </cell>
          <cell r="P154">
            <v>0</v>
          </cell>
          <cell r="R154">
            <v>0</v>
          </cell>
          <cell r="T154">
            <v>0</v>
          </cell>
        </row>
        <row r="155">
          <cell r="L155">
            <v>0</v>
          </cell>
          <cell r="N155">
            <v>0</v>
          </cell>
          <cell r="P155">
            <v>0</v>
          </cell>
          <cell r="R155">
            <v>0</v>
          </cell>
          <cell r="T155">
            <v>0</v>
          </cell>
        </row>
      </sheetData>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topLeftCell="A136" zoomScaleNormal="100" workbookViewId="0">
      <selection activeCell="B117" sqref="B117"/>
    </sheetView>
  </sheetViews>
  <sheetFormatPr defaultRowHeight="15" x14ac:dyDescent="0.25"/>
  <cols>
    <col min="1" max="1" width="9.140625" customWidth="1"/>
    <col min="2" max="2" width="84.5703125" customWidth="1"/>
  </cols>
  <sheetData>
    <row r="1" spans="1:2" ht="18.600000000000001" thickBot="1" x14ac:dyDescent="0.45">
      <c r="A1" s="18" t="s">
        <v>3</v>
      </c>
      <c r="B1" s="19" t="s">
        <v>4</v>
      </c>
    </row>
    <row r="2" spans="1:2" thickBot="1" x14ac:dyDescent="0.4">
      <c r="A2" s="18"/>
      <c r="B2" s="20"/>
    </row>
    <row r="3" spans="1:2" ht="15.95" thickBot="1" x14ac:dyDescent="0.4">
      <c r="A3" s="21"/>
      <c r="B3" s="22" t="s">
        <v>5</v>
      </c>
    </row>
    <row r="4" spans="1:2" ht="392.45" thickBot="1" x14ac:dyDescent="0.4">
      <c r="A4" s="23">
        <v>1</v>
      </c>
      <c r="B4" s="24" t="s">
        <v>6</v>
      </c>
    </row>
    <row r="5" spans="1:2" ht="406.5" thickBot="1" x14ac:dyDescent="0.4">
      <c r="A5" s="23">
        <v>2</v>
      </c>
      <c r="B5" s="24" t="s">
        <v>7</v>
      </c>
    </row>
    <row r="6" spans="1:2" ht="29.25" thickBot="1" x14ac:dyDescent="0.3">
      <c r="A6" s="23">
        <v>3</v>
      </c>
      <c r="B6" s="24" t="s">
        <v>8</v>
      </c>
    </row>
    <row r="7" spans="1:2" ht="29.25" thickBot="1" x14ac:dyDescent="0.3">
      <c r="A7" s="23">
        <v>4</v>
      </c>
      <c r="B7" s="24" t="s">
        <v>9</v>
      </c>
    </row>
    <row r="8" spans="1:2" ht="44.25" x14ac:dyDescent="0.25">
      <c r="A8" s="25"/>
      <c r="B8" s="26" t="s">
        <v>10</v>
      </c>
    </row>
    <row r="9" spans="1:2" x14ac:dyDescent="0.25">
      <c r="A9" s="27"/>
      <c r="B9" s="28"/>
    </row>
    <row r="10" spans="1:2" ht="29.25" x14ac:dyDescent="0.25">
      <c r="A10" s="27"/>
      <c r="B10" s="29" t="s">
        <v>11</v>
      </c>
    </row>
    <row r="11" spans="1:2" x14ac:dyDescent="0.25">
      <c r="A11" s="27"/>
      <c r="B11" s="29"/>
    </row>
    <row r="12" spans="1:2" ht="15.75" thickBot="1" x14ac:dyDescent="0.3">
      <c r="A12" s="30">
        <v>5</v>
      </c>
      <c r="B12" s="31" t="s">
        <v>12</v>
      </c>
    </row>
    <row r="13" spans="1:2" ht="15.75" thickBot="1" x14ac:dyDescent="0.3">
      <c r="A13" s="23">
        <v>6</v>
      </c>
      <c r="B13" s="32" t="s">
        <v>13</v>
      </c>
    </row>
    <row r="14" spans="1:2" ht="29.25" thickBot="1" x14ac:dyDescent="0.3">
      <c r="A14" s="23">
        <v>7</v>
      </c>
      <c r="B14" s="32" t="s">
        <v>14</v>
      </c>
    </row>
    <row r="15" spans="1:2" ht="75.75" thickBot="1" x14ac:dyDescent="0.3">
      <c r="A15" s="23">
        <v>8</v>
      </c>
      <c r="B15" s="33" t="s">
        <v>15</v>
      </c>
    </row>
    <row r="16" spans="1:2" ht="30" thickBot="1" x14ac:dyDescent="0.3">
      <c r="A16" s="11">
        <v>9</v>
      </c>
      <c r="B16" s="34" t="s">
        <v>16</v>
      </c>
    </row>
    <row r="17" spans="1:2" x14ac:dyDescent="0.25">
      <c r="A17" s="841">
        <v>10</v>
      </c>
      <c r="B17" s="35" t="s">
        <v>17</v>
      </c>
    </row>
    <row r="18" spans="1:2" x14ac:dyDescent="0.25">
      <c r="A18" s="842"/>
      <c r="B18" s="36" t="s">
        <v>18</v>
      </c>
    </row>
    <row r="19" spans="1:2" x14ac:dyDescent="0.25">
      <c r="A19" s="842"/>
      <c r="B19" s="36" t="s">
        <v>19</v>
      </c>
    </row>
    <row r="20" spans="1:2" x14ac:dyDescent="0.25">
      <c r="A20" s="842"/>
      <c r="B20" s="36" t="s">
        <v>20</v>
      </c>
    </row>
    <row r="21" spans="1:2" x14ac:dyDescent="0.25">
      <c r="A21" s="842"/>
      <c r="B21" s="36" t="s">
        <v>21</v>
      </c>
    </row>
    <row r="22" spans="1:2" x14ac:dyDescent="0.25">
      <c r="A22" s="842"/>
      <c r="B22" s="36" t="s">
        <v>22</v>
      </c>
    </row>
    <row r="23" spans="1:2" x14ac:dyDescent="0.25">
      <c r="A23" s="842"/>
      <c r="B23" s="36" t="s">
        <v>23</v>
      </c>
    </row>
    <row r="24" spans="1:2" x14ac:dyDescent="0.25">
      <c r="A24" s="842"/>
      <c r="B24" s="36" t="s">
        <v>24</v>
      </c>
    </row>
    <row r="25" spans="1:2" x14ac:dyDescent="0.25">
      <c r="A25" s="842"/>
      <c r="B25" s="36" t="s">
        <v>25</v>
      </c>
    </row>
    <row r="26" spans="1:2" x14ac:dyDescent="0.25">
      <c r="A26" s="842"/>
      <c r="B26" s="36" t="s">
        <v>26</v>
      </c>
    </row>
    <row r="27" spans="1:2" x14ac:dyDescent="0.25">
      <c r="A27" s="842"/>
      <c r="B27" s="37" t="s">
        <v>27</v>
      </c>
    </row>
    <row r="28" spans="1:2" x14ac:dyDescent="0.25">
      <c r="A28" s="842"/>
      <c r="B28" s="36" t="s">
        <v>28</v>
      </c>
    </row>
    <row r="29" spans="1:2" x14ac:dyDescent="0.25">
      <c r="A29" s="842"/>
      <c r="B29" s="37" t="s">
        <v>29</v>
      </c>
    </row>
    <row r="30" spans="1:2" x14ac:dyDescent="0.25">
      <c r="A30" s="842"/>
      <c r="B30" s="37" t="s">
        <v>30</v>
      </c>
    </row>
    <row r="31" spans="1:2" ht="15.75" thickBot="1" x14ac:dyDescent="0.3">
      <c r="A31" s="843"/>
      <c r="B31" s="38" t="s">
        <v>31</v>
      </c>
    </row>
    <row r="32" spans="1:2" ht="15.75" thickBot="1" x14ac:dyDescent="0.3">
      <c r="A32" s="5"/>
      <c r="B32" s="39"/>
    </row>
    <row r="33" spans="1:2" ht="16.5" thickBot="1" x14ac:dyDescent="0.3">
      <c r="A33" s="21"/>
      <c r="B33" s="40" t="s">
        <v>32</v>
      </c>
    </row>
    <row r="34" spans="1:2" ht="16.5" thickBot="1" x14ac:dyDescent="0.3">
      <c r="A34" s="21"/>
      <c r="B34" s="40" t="s">
        <v>33</v>
      </c>
    </row>
    <row r="35" spans="1:2" ht="114.75" x14ac:dyDescent="0.25">
      <c r="A35" s="11"/>
      <c r="B35" s="41" t="s">
        <v>34</v>
      </c>
    </row>
    <row r="36" spans="1:2" x14ac:dyDescent="0.25">
      <c r="A36" s="42"/>
      <c r="B36" s="36"/>
    </row>
    <row r="37" spans="1:2" ht="57" x14ac:dyDescent="0.25">
      <c r="A37" s="42"/>
      <c r="B37" s="43" t="s">
        <v>35</v>
      </c>
    </row>
    <row r="38" spans="1:2" x14ac:dyDescent="0.25">
      <c r="A38" s="42"/>
      <c r="B38" s="44"/>
    </row>
    <row r="39" spans="1:2" ht="57.75" thickBot="1" x14ac:dyDescent="0.3">
      <c r="A39" s="45">
        <v>1</v>
      </c>
      <c r="B39" s="46" t="s">
        <v>36</v>
      </c>
    </row>
    <row r="40" spans="1:2" ht="16.5" thickBot="1" x14ac:dyDescent="0.3">
      <c r="A40" s="21"/>
      <c r="B40" s="40" t="s">
        <v>37</v>
      </c>
    </row>
    <row r="41" spans="1:2" x14ac:dyDescent="0.25">
      <c r="A41" s="11"/>
      <c r="B41" s="47" t="s">
        <v>38</v>
      </c>
    </row>
    <row r="42" spans="1:2" ht="130.5" x14ac:dyDescent="0.25">
      <c r="A42" s="42"/>
      <c r="B42" s="47" t="s">
        <v>39</v>
      </c>
    </row>
    <row r="43" spans="1:2" ht="88.5" x14ac:dyDescent="0.25">
      <c r="A43" s="42"/>
      <c r="B43" s="47" t="s">
        <v>40</v>
      </c>
    </row>
    <row r="44" spans="1:2" x14ac:dyDescent="0.25">
      <c r="A44" s="42"/>
      <c r="B44" s="47" t="s">
        <v>41</v>
      </c>
    </row>
    <row r="45" spans="1:2" ht="90" x14ac:dyDescent="0.25">
      <c r="A45" s="42"/>
      <c r="B45" s="47" t="s">
        <v>42</v>
      </c>
    </row>
    <row r="46" spans="1:2" ht="45" x14ac:dyDescent="0.25">
      <c r="A46" s="42"/>
      <c r="B46" s="47" t="s">
        <v>43</v>
      </c>
    </row>
    <row r="47" spans="1:2" ht="74.25" x14ac:dyDescent="0.25">
      <c r="A47" s="42"/>
      <c r="B47" s="47" t="s">
        <v>44</v>
      </c>
    </row>
    <row r="48" spans="1:2" x14ac:dyDescent="0.25">
      <c r="A48" s="42"/>
      <c r="B48" s="47" t="s">
        <v>45</v>
      </c>
    </row>
    <row r="49" spans="1:2" x14ac:dyDescent="0.25">
      <c r="A49" s="42"/>
      <c r="B49" s="47" t="s">
        <v>46</v>
      </c>
    </row>
    <row r="50" spans="1:2" ht="30" x14ac:dyDescent="0.25">
      <c r="A50" s="42"/>
      <c r="B50" s="47" t="s">
        <v>47</v>
      </c>
    </row>
    <row r="51" spans="1:2" ht="30" x14ac:dyDescent="0.25">
      <c r="A51" s="42"/>
      <c r="B51" s="47" t="s">
        <v>48</v>
      </c>
    </row>
    <row r="52" spans="1:2" ht="30" x14ac:dyDescent="0.25">
      <c r="A52" s="42"/>
      <c r="B52" s="47" t="s">
        <v>49</v>
      </c>
    </row>
    <row r="53" spans="1:2" ht="29.25" x14ac:dyDescent="0.25">
      <c r="A53" s="42"/>
      <c r="B53" s="47" t="s">
        <v>50</v>
      </c>
    </row>
    <row r="54" spans="1:2" ht="45" x14ac:dyDescent="0.25">
      <c r="A54" s="42"/>
      <c r="B54" s="47" t="s">
        <v>51</v>
      </c>
    </row>
    <row r="55" spans="1:2" ht="99.75" x14ac:dyDescent="0.25">
      <c r="A55" s="42"/>
      <c r="B55" s="47" t="s">
        <v>52</v>
      </c>
    </row>
    <row r="56" spans="1:2" ht="30.75" thickBot="1" x14ac:dyDescent="0.3">
      <c r="A56" s="45">
        <v>2</v>
      </c>
      <c r="B56" s="48" t="s">
        <v>53</v>
      </c>
    </row>
    <row r="57" spans="1:2" ht="42.75" x14ac:dyDescent="0.25">
      <c r="A57" s="5"/>
      <c r="B57" s="49" t="s">
        <v>434</v>
      </c>
    </row>
    <row r="58" spans="1:2" ht="15.75" thickBot="1" x14ac:dyDescent="0.3">
      <c r="A58" s="5"/>
      <c r="B58" s="50"/>
    </row>
    <row r="59" spans="1:2" ht="16.5" thickBot="1" x14ac:dyDescent="0.3">
      <c r="A59" s="21"/>
      <c r="B59" s="51" t="s">
        <v>54</v>
      </c>
    </row>
    <row r="60" spans="1:2" ht="16.5" thickBot="1" x14ac:dyDescent="0.3">
      <c r="A60" s="21"/>
      <c r="B60" s="51" t="s">
        <v>33</v>
      </c>
    </row>
    <row r="61" spans="1:2" ht="60.75" thickBot="1" x14ac:dyDescent="0.3">
      <c r="A61" s="4">
        <v>1</v>
      </c>
      <c r="B61" s="52" t="s">
        <v>55</v>
      </c>
    </row>
    <row r="62" spans="1:2" ht="15.75" thickBot="1" x14ac:dyDescent="0.3">
      <c r="A62" s="21"/>
      <c r="B62" s="53" t="s">
        <v>56</v>
      </c>
    </row>
    <row r="63" spans="1:2" x14ac:dyDescent="0.25">
      <c r="A63" s="11"/>
      <c r="B63" s="41" t="s">
        <v>57</v>
      </c>
    </row>
    <row r="64" spans="1:2" ht="30" x14ac:dyDescent="0.25">
      <c r="A64" s="42"/>
      <c r="B64" s="36" t="s">
        <v>58</v>
      </c>
    </row>
    <row r="65" spans="1:2" ht="30" x14ac:dyDescent="0.25">
      <c r="A65" s="42"/>
      <c r="B65" s="36" t="s">
        <v>59</v>
      </c>
    </row>
    <row r="66" spans="1:2" ht="29.25" x14ac:dyDescent="0.25">
      <c r="A66" s="42"/>
      <c r="B66" s="36" t="s">
        <v>60</v>
      </c>
    </row>
    <row r="67" spans="1:2" x14ac:dyDescent="0.25">
      <c r="A67" s="42"/>
      <c r="B67" s="36" t="s">
        <v>61</v>
      </c>
    </row>
    <row r="68" spans="1:2" x14ac:dyDescent="0.25">
      <c r="A68" s="42"/>
      <c r="B68" s="36" t="s">
        <v>62</v>
      </c>
    </row>
    <row r="69" spans="1:2" ht="72" x14ac:dyDescent="0.25">
      <c r="A69" s="42"/>
      <c r="B69" s="36" t="s">
        <v>63</v>
      </c>
    </row>
    <row r="70" spans="1:2" x14ac:dyDescent="0.25">
      <c r="A70" s="42"/>
      <c r="B70" s="36" t="s">
        <v>64</v>
      </c>
    </row>
    <row r="71" spans="1:2" x14ac:dyDescent="0.25">
      <c r="A71" s="42"/>
      <c r="B71" s="36"/>
    </row>
    <row r="72" spans="1:2" ht="57.75" x14ac:dyDescent="0.25">
      <c r="A72" s="42"/>
      <c r="B72" s="36" t="s">
        <v>65</v>
      </c>
    </row>
    <row r="73" spans="1:2" x14ac:dyDescent="0.25">
      <c r="A73" s="42"/>
      <c r="B73" s="36"/>
    </row>
    <row r="74" spans="1:2" ht="43.5" x14ac:dyDescent="0.25">
      <c r="A74" s="42"/>
      <c r="B74" s="36" t="s">
        <v>66</v>
      </c>
    </row>
    <row r="75" spans="1:2" x14ac:dyDescent="0.25">
      <c r="A75" s="42"/>
      <c r="B75" s="36"/>
    </row>
    <row r="76" spans="1:2" ht="86.25" x14ac:dyDescent="0.25">
      <c r="A76" s="42"/>
      <c r="B76" s="36" t="s">
        <v>67</v>
      </c>
    </row>
    <row r="77" spans="1:2" x14ac:dyDescent="0.25">
      <c r="A77" s="42"/>
      <c r="B77" s="36"/>
    </row>
    <row r="78" spans="1:2" ht="30" thickBot="1" x14ac:dyDescent="0.3">
      <c r="A78" s="45">
        <v>2</v>
      </c>
      <c r="B78" s="38" t="s">
        <v>68</v>
      </c>
    </row>
    <row r="79" spans="1:2" ht="15.75" thickBot="1" x14ac:dyDescent="0.3">
      <c r="A79" s="21"/>
      <c r="B79" s="54" t="s">
        <v>69</v>
      </c>
    </row>
    <row r="80" spans="1:2" ht="57.75" thickBot="1" x14ac:dyDescent="0.3">
      <c r="A80" s="4">
        <v>3</v>
      </c>
      <c r="B80" s="55" t="s">
        <v>70</v>
      </c>
    </row>
    <row r="81" spans="1:2" ht="15.75" thickBot="1" x14ac:dyDescent="0.3">
      <c r="A81" s="45"/>
      <c r="B81" s="55"/>
    </row>
    <row r="82" spans="1:2" ht="15.75" thickBot="1" x14ac:dyDescent="0.3">
      <c r="A82" s="21"/>
      <c r="B82" s="56" t="s">
        <v>71</v>
      </c>
    </row>
    <row r="83" spans="1:2" ht="45" x14ac:dyDescent="0.25">
      <c r="A83" s="11"/>
      <c r="B83" s="41" t="s">
        <v>72</v>
      </c>
    </row>
    <row r="84" spans="1:2" x14ac:dyDescent="0.25">
      <c r="A84" s="42"/>
      <c r="B84" s="57"/>
    </row>
    <row r="85" spans="1:2" ht="45" x14ac:dyDescent="0.25">
      <c r="A85" s="42"/>
      <c r="B85" s="57" t="s">
        <v>73</v>
      </c>
    </row>
    <row r="86" spans="1:2" x14ac:dyDescent="0.25">
      <c r="A86" s="42"/>
      <c r="B86" s="57"/>
    </row>
    <row r="87" spans="1:2" ht="44.25" x14ac:dyDescent="0.25">
      <c r="A87" s="42"/>
      <c r="B87" s="57" t="s">
        <v>74</v>
      </c>
    </row>
    <row r="88" spans="1:2" x14ac:dyDescent="0.25">
      <c r="A88" s="42"/>
      <c r="B88" s="57"/>
    </row>
    <row r="89" spans="1:2" ht="60" x14ac:dyDescent="0.25">
      <c r="A89" s="42">
        <v>4</v>
      </c>
      <c r="B89" s="57" t="s">
        <v>75</v>
      </c>
    </row>
    <row r="90" spans="1:2" ht="15.75" thickBot="1" x14ac:dyDescent="0.3">
      <c r="A90" s="45"/>
      <c r="B90" s="58"/>
    </row>
    <row r="91" spans="1:2" ht="43.5" thickBot="1" x14ac:dyDescent="0.3">
      <c r="A91" s="45">
        <v>5</v>
      </c>
      <c r="B91" s="46" t="s">
        <v>76</v>
      </c>
    </row>
    <row r="92" spans="1:2" x14ac:dyDescent="0.25">
      <c r="A92" s="11"/>
      <c r="B92" s="57"/>
    </row>
    <row r="93" spans="1:2" ht="28.5" x14ac:dyDescent="0.25">
      <c r="A93" s="42"/>
      <c r="B93" s="59" t="s">
        <v>77</v>
      </c>
    </row>
    <row r="94" spans="1:2" x14ac:dyDescent="0.25">
      <c r="A94" s="42"/>
      <c r="B94" s="57" t="s">
        <v>78</v>
      </c>
    </row>
    <row r="95" spans="1:2" x14ac:dyDescent="0.25">
      <c r="A95" s="42"/>
      <c r="B95" s="57" t="s">
        <v>79</v>
      </c>
    </row>
    <row r="96" spans="1:2" x14ac:dyDescent="0.25">
      <c r="A96" s="42"/>
      <c r="B96" s="57" t="s">
        <v>80</v>
      </c>
    </row>
    <row r="97" spans="1:2" x14ac:dyDescent="0.25">
      <c r="A97" s="42"/>
      <c r="B97" s="57"/>
    </row>
    <row r="98" spans="1:2" ht="60" thickBot="1" x14ac:dyDescent="0.3">
      <c r="A98" s="45">
        <v>6</v>
      </c>
      <c r="B98" s="57" t="s">
        <v>81</v>
      </c>
    </row>
    <row r="99" spans="1:2" ht="15.75" thickBot="1" x14ac:dyDescent="0.3">
      <c r="A99" s="21"/>
      <c r="B99" s="54" t="s">
        <v>82</v>
      </c>
    </row>
    <row r="100" spans="1:2" ht="60.75" thickBot="1" x14ac:dyDescent="0.3">
      <c r="A100" s="4">
        <v>7</v>
      </c>
      <c r="B100" s="58" t="s">
        <v>83</v>
      </c>
    </row>
    <row r="101" spans="1:2" ht="15.75" thickBot="1" x14ac:dyDescent="0.3">
      <c r="A101" s="5"/>
      <c r="B101" s="60"/>
    </row>
    <row r="102" spans="1:2" ht="16.5" thickBot="1" x14ac:dyDescent="0.3">
      <c r="A102" s="21"/>
      <c r="B102" s="61" t="s">
        <v>84</v>
      </c>
    </row>
    <row r="103" spans="1:2" ht="30" x14ac:dyDescent="0.25">
      <c r="A103" s="11"/>
      <c r="B103" s="35" t="s">
        <v>85</v>
      </c>
    </row>
    <row r="104" spans="1:2" x14ac:dyDescent="0.25">
      <c r="A104" s="42"/>
      <c r="B104" s="36" t="s">
        <v>86</v>
      </c>
    </row>
    <row r="105" spans="1:2" x14ac:dyDescent="0.25">
      <c r="A105" s="42"/>
      <c r="B105" s="36" t="s">
        <v>87</v>
      </c>
    </row>
    <row r="106" spans="1:2" x14ac:dyDescent="0.25">
      <c r="A106" s="42"/>
      <c r="B106" s="36" t="s">
        <v>88</v>
      </c>
    </row>
    <row r="107" spans="1:2" ht="15.75" thickBot="1" x14ac:dyDescent="0.3">
      <c r="A107" s="42">
        <v>1</v>
      </c>
      <c r="B107" s="36" t="s">
        <v>89</v>
      </c>
    </row>
    <row r="108" spans="1:2" ht="120" thickBot="1" x14ac:dyDescent="0.3">
      <c r="A108" s="4">
        <v>2</v>
      </c>
      <c r="B108" s="62" t="s">
        <v>90</v>
      </c>
    </row>
    <row r="109" spans="1:2" ht="133.5" x14ac:dyDescent="0.25">
      <c r="A109" s="11"/>
      <c r="B109" s="63" t="s">
        <v>91</v>
      </c>
    </row>
    <row r="110" spans="1:2" x14ac:dyDescent="0.25">
      <c r="A110" s="42"/>
      <c r="B110" s="64"/>
    </row>
    <row r="111" spans="1:2" ht="59.25" x14ac:dyDescent="0.25">
      <c r="A111" s="42"/>
      <c r="B111" s="64" t="s">
        <v>92</v>
      </c>
    </row>
    <row r="112" spans="1:2" x14ac:dyDescent="0.25">
      <c r="A112" s="42"/>
      <c r="B112" s="64"/>
    </row>
    <row r="113" spans="1:2" ht="60" thickBot="1" x14ac:dyDescent="0.3">
      <c r="A113" s="45">
        <v>3</v>
      </c>
      <c r="B113" s="65" t="s">
        <v>93</v>
      </c>
    </row>
    <row r="114" spans="1:2" ht="60.75" thickBot="1" x14ac:dyDescent="0.3">
      <c r="A114" s="45">
        <v>4</v>
      </c>
      <c r="B114" s="66" t="s">
        <v>94</v>
      </c>
    </row>
    <row r="115" spans="1:2" ht="89.25" x14ac:dyDescent="0.25">
      <c r="A115" s="11"/>
      <c r="B115" s="67" t="s">
        <v>95</v>
      </c>
    </row>
    <row r="116" spans="1:2" x14ac:dyDescent="0.25">
      <c r="A116" s="42"/>
      <c r="B116" s="36"/>
    </row>
    <row r="117" spans="1:2" ht="162.75" thickBot="1" x14ac:dyDescent="0.3">
      <c r="A117" s="45">
        <v>5</v>
      </c>
      <c r="B117" s="68" t="s">
        <v>96</v>
      </c>
    </row>
    <row r="118" spans="1:2" ht="208.5" thickBot="1" x14ac:dyDescent="0.3">
      <c r="A118" s="4">
        <v>5</v>
      </c>
      <c r="B118" s="62" t="s">
        <v>97</v>
      </c>
    </row>
    <row r="119" spans="1:2" ht="15.75" thickBot="1" x14ac:dyDescent="0.3">
      <c r="A119" s="18"/>
      <c r="B119" s="69"/>
    </row>
    <row r="120" spans="1:2" ht="16.5" thickBot="1" x14ac:dyDescent="0.3">
      <c r="A120" s="21"/>
      <c r="B120" s="40" t="s">
        <v>98</v>
      </c>
    </row>
    <row r="121" spans="1:2" ht="16.5" thickBot="1" x14ac:dyDescent="0.3">
      <c r="A121" s="21"/>
      <c r="B121" s="70" t="s">
        <v>33</v>
      </c>
    </row>
    <row r="122" spans="1:2" ht="15.75" thickBot="1" x14ac:dyDescent="0.3">
      <c r="A122" s="71">
        <v>1</v>
      </c>
      <c r="B122" s="24" t="s">
        <v>99</v>
      </c>
    </row>
    <row r="123" spans="1:2" ht="43.5" thickBot="1" x14ac:dyDescent="0.3">
      <c r="A123" s="23">
        <v>2</v>
      </c>
      <c r="B123" s="24" t="s">
        <v>100</v>
      </c>
    </row>
    <row r="124" spans="1:2" ht="44.25" thickBot="1" x14ac:dyDescent="0.3">
      <c r="A124" s="25">
        <v>3</v>
      </c>
      <c r="B124" s="24" t="s">
        <v>101</v>
      </c>
    </row>
    <row r="125" spans="1:2" ht="30" thickBot="1" x14ac:dyDescent="0.3">
      <c r="A125" s="25"/>
      <c r="B125" s="72" t="s">
        <v>102</v>
      </c>
    </row>
    <row r="126" spans="1:2" ht="15.75" thickBot="1" x14ac:dyDescent="0.3">
      <c r="A126" s="27"/>
      <c r="B126" s="72" t="s">
        <v>103</v>
      </c>
    </row>
    <row r="127" spans="1:2" ht="15.75" thickBot="1" x14ac:dyDescent="0.3">
      <c r="A127" s="27"/>
      <c r="B127" s="72" t="s">
        <v>104</v>
      </c>
    </row>
    <row r="128" spans="1:2" ht="15.75" thickBot="1" x14ac:dyDescent="0.3">
      <c r="A128" s="27"/>
      <c r="B128" s="72" t="s">
        <v>105</v>
      </c>
    </row>
    <row r="129" spans="1:2" ht="15.75" thickBot="1" x14ac:dyDescent="0.3">
      <c r="A129" s="27"/>
      <c r="B129" s="72" t="s">
        <v>106</v>
      </c>
    </row>
    <row r="130" spans="1:2" ht="15.75" thickBot="1" x14ac:dyDescent="0.3">
      <c r="A130" s="27"/>
      <c r="B130" s="72" t="s">
        <v>107</v>
      </c>
    </row>
    <row r="131" spans="1:2" ht="43.5" thickBot="1" x14ac:dyDescent="0.3">
      <c r="A131" s="30">
        <v>4</v>
      </c>
      <c r="B131" s="72" t="s">
        <v>108</v>
      </c>
    </row>
    <row r="132" spans="1:2" ht="30.75" thickBot="1" x14ac:dyDescent="0.3">
      <c r="A132" s="73">
        <v>5</v>
      </c>
      <c r="B132" s="24" t="s">
        <v>109</v>
      </c>
    </row>
    <row r="133" spans="1:2" ht="30.75" thickBot="1" x14ac:dyDescent="0.3">
      <c r="A133" s="71">
        <v>6</v>
      </c>
      <c r="B133" s="24" t="s">
        <v>110</v>
      </c>
    </row>
    <row r="134" spans="1:2" ht="45.75" thickBot="1" x14ac:dyDescent="0.3">
      <c r="A134" s="23">
        <v>7</v>
      </c>
      <c r="B134" s="74" t="s">
        <v>111</v>
      </c>
    </row>
    <row r="135" spans="1:2" ht="30" thickBot="1" x14ac:dyDescent="0.3">
      <c r="A135" s="71">
        <v>8</v>
      </c>
      <c r="B135" s="75" t="s">
        <v>112</v>
      </c>
    </row>
    <row r="136" spans="1:2" ht="15.75" thickBot="1" x14ac:dyDescent="0.3">
      <c r="A136" s="23">
        <v>9</v>
      </c>
      <c r="B136" s="76" t="s">
        <v>113</v>
      </c>
    </row>
    <row r="137" spans="1:2" ht="30" thickBot="1" x14ac:dyDescent="0.3">
      <c r="A137" s="25">
        <v>10</v>
      </c>
      <c r="B137" s="75" t="s">
        <v>114</v>
      </c>
    </row>
    <row r="138" spans="1:2" ht="30" thickBot="1" x14ac:dyDescent="0.3">
      <c r="A138" s="25">
        <v>11</v>
      </c>
      <c r="B138" s="77" t="s">
        <v>115</v>
      </c>
    </row>
    <row r="139" spans="1:2" ht="15.75" thickBot="1" x14ac:dyDescent="0.3">
      <c r="A139" s="25">
        <v>11</v>
      </c>
      <c r="B139" s="55" t="s">
        <v>116</v>
      </c>
    </row>
    <row r="140" spans="1:2" ht="59.25" thickBot="1" x14ac:dyDescent="0.3">
      <c r="A140" s="23">
        <v>12</v>
      </c>
      <c r="B140" s="78" t="s">
        <v>117</v>
      </c>
    </row>
    <row r="141" spans="1:2" ht="15.75" thickBot="1" x14ac:dyDescent="0.3">
      <c r="A141" s="79"/>
      <c r="B141" s="80" t="s">
        <v>118</v>
      </c>
    </row>
    <row r="142" spans="1:2" ht="15.75" thickBot="1" x14ac:dyDescent="0.3">
      <c r="A142" s="4">
        <v>13</v>
      </c>
      <c r="B142" s="81" t="s">
        <v>119</v>
      </c>
    </row>
    <row r="143" spans="1:2" ht="15.75" thickBot="1" x14ac:dyDescent="0.3">
      <c r="A143" s="4">
        <v>2</v>
      </c>
      <c r="B143" s="82"/>
    </row>
    <row r="144" spans="1:2" ht="15.75" thickBot="1" x14ac:dyDescent="0.3">
      <c r="A144" s="4"/>
      <c r="B144" s="82"/>
    </row>
    <row r="145" spans="1:2" ht="30.75" thickBot="1" x14ac:dyDescent="0.3">
      <c r="A145" s="4">
        <v>14</v>
      </c>
      <c r="B145" s="83" t="s">
        <v>120</v>
      </c>
    </row>
    <row r="146" spans="1:2" ht="101.25" thickBot="1" x14ac:dyDescent="0.3">
      <c r="A146" s="4">
        <v>15</v>
      </c>
      <c r="B146" s="82" t="s">
        <v>121</v>
      </c>
    </row>
    <row r="147" spans="1:2" ht="59.25" x14ac:dyDescent="0.25">
      <c r="A147" s="11"/>
      <c r="B147" s="67" t="s">
        <v>122</v>
      </c>
    </row>
    <row r="148" spans="1:2" x14ac:dyDescent="0.25">
      <c r="A148" s="42"/>
      <c r="B148" s="84" t="s">
        <v>123</v>
      </c>
    </row>
    <row r="149" spans="1:2" x14ac:dyDescent="0.25">
      <c r="A149" s="42"/>
      <c r="B149" s="84" t="s">
        <v>124</v>
      </c>
    </row>
    <row r="150" spans="1:2" x14ac:dyDescent="0.25">
      <c r="A150" s="42"/>
      <c r="B150" s="84" t="s">
        <v>125</v>
      </c>
    </row>
    <row r="151" spans="1:2" x14ac:dyDescent="0.25">
      <c r="A151" s="42"/>
      <c r="B151" s="84" t="s">
        <v>126</v>
      </c>
    </row>
    <row r="152" spans="1:2" x14ac:dyDescent="0.25">
      <c r="A152" s="42"/>
      <c r="B152" s="84" t="s">
        <v>127</v>
      </c>
    </row>
    <row r="153" spans="1:2" ht="45" x14ac:dyDescent="0.25">
      <c r="A153" s="42"/>
      <c r="B153" s="85" t="s">
        <v>128</v>
      </c>
    </row>
    <row r="154" spans="1:2" ht="30" x14ac:dyDescent="0.25">
      <c r="A154" s="42"/>
      <c r="B154" s="85" t="s">
        <v>129</v>
      </c>
    </row>
    <row r="155" spans="1:2" ht="30" x14ac:dyDescent="0.25">
      <c r="A155" s="42"/>
      <c r="B155" s="85" t="s">
        <v>130</v>
      </c>
    </row>
    <row r="156" spans="1:2" ht="71.25" x14ac:dyDescent="0.25">
      <c r="A156" s="42"/>
      <c r="B156" s="86" t="s">
        <v>131</v>
      </c>
    </row>
    <row r="157" spans="1:2" ht="29.25" x14ac:dyDescent="0.25">
      <c r="A157" s="42"/>
      <c r="B157" s="85" t="s">
        <v>132</v>
      </c>
    </row>
    <row r="158" spans="1:2" ht="74.25" thickBot="1" x14ac:dyDescent="0.3">
      <c r="A158" s="45">
        <v>16</v>
      </c>
      <c r="B158" s="58" t="s">
        <v>133</v>
      </c>
    </row>
    <row r="159" spans="1:2" ht="72.75" thickBot="1" x14ac:dyDescent="0.3">
      <c r="A159" s="45">
        <v>17</v>
      </c>
      <c r="B159" s="58" t="s">
        <v>134</v>
      </c>
    </row>
    <row r="160" spans="1:2" ht="15.75" thickBot="1" x14ac:dyDescent="0.3">
      <c r="A160" s="5"/>
      <c r="B160" s="7"/>
    </row>
    <row r="161" spans="1:2" ht="16.5" thickBot="1" x14ac:dyDescent="0.3">
      <c r="A161" s="21"/>
      <c r="B161" s="40" t="s">
        <v>135</v>
      </c>
    </row>
    <row r="162" spans="1:2" ht="59.25" thickBot="1" x14ac:dyDescent="0.3">
      <c r="A162" s="4">
        <v>1</v>
      </c>
      <c r="B162" s="55" t="s">
        <v>136</v>
      </c>
    </row>
    <row r="163" spans="1:2" ht="15.75" thickBot="1" x14ac:dyDescent="0.3">
      <c r="A163" s="5"/>
      <c r="B163" s="87"/>
    </row>
    <row r="164" spans="1:2" ht="16.5" thickBot="1" x14ac:dyDescent="0.3">
      <c r="A164" s="21"/>
      <c r="B164" s="22" t="s">
        <v>137</v>
      </c>
    </row>
    <row r="165" spans="1:2" ht="29.25" thickBot="1" x14ac:dyDescent="0.3">
      <c r="A165" s="88">
        <v>1</v>
      </c>
      <c r="B165" s="89" t="s">
        <v>138</v>
      </c>
    </row>
    <row r="166" spans="1:2" ht="15.75" thickBot="1" x14ac:dyDescent="0.3">
      <c r="A166" s="90" t="s">
        <v>139</v>
      </c>
      <c r="B166" s="89" t="s">
        <v>140</v>
      </c>
    </row>
    <row r="167" spans="1:2" ht="15.75" thickBot="1" x14ac:dyDescent="0.3">
      <c r="A167" s="88">
        <v>3</v>
      </c>
      <c r="B167" s="89" t="s">
        <v>141</v>
      </c>
    </row>
    <row r="168" spans="1:2" ht="15.75" thickBot="1" x14ac:dyDescent="0.3">
      <c r="A168" s="88">
        <v>4</v>
      </c>
      <c r="B168" s="89" t="s">
        <v>142</v>
      </c>
    </row>
    <row r="169" spans="1:2" ht="60" thickBot="1" x14ac:dyDescent="0.3">
      <c r="A169" s="88">
        <v>5</v>
      </c>
      <c r="B169" s="89" t="s">
        <v>143</v>
      </c>
    </row>
    <row r="170" spans="1:2" x14ac:dyDescent="0.25">
      <c r="A170" s="18"/>
      <c r="B170" s="91"/>
    </row>
    <row r="171" spans="1:2" ht="15.75" thickBot="1" x14ac:dyDescent="0.3">
      <c r="A171" s="18"/>
      <c r="B171" s="91"/>
    </row>
    <row r="172" spans="1:2" ht="16.5" thickBot="1" x14ac:dyDescent="0.3">
      <c r="A172" s="21"/>
      <c r="B172" s="40" t="s">
        <v>144</v>
      </c>
    </row>
    <row r="173" spans="1:2" ht="15.75" thickBot="1" x14ac:dyDescent="0.3">
      <c r="A173" s="4">
        <v>1</v>
      </c>
      <c r="B173" s="82" t="s">
        <v>145</v>
      </c>
    </row>
  </sheetData>
  <mergeCells count="1">
    <mergeCell ref="A17:A3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6"/>
  <sheetViews>
    <sheetView topLeftCell="A52" zoomScaleNormal="100" workbookViewId="0">
      <selection activeCell="C104" sqref="C104"/>
    </sheetView>
  </sheetViews>
  <sheetFormatPr defaultRowHeight="15" x14ac:dyDescent="0.25"/>
  <cols>
    <col min="1" max="1" width="76" customWidth="1"/>
    <col min="2" max="2" width="4.85546875" customWidth="1"/>
    <col min="3" max="6" width="17.140625"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customWidth="1"/>
    <col min="18" max="18" width="18.7109375" customWidth="1"/>
    <col min="19" max="19" width="3.42578125" customWidth="1"/>
    <col min="20" max="20" width="18.7109375" customWidth="1"/>
  </cols>
  <sheetData>
    <row r="1" spans="1:20" ht="15.95" thickBot="1" x14ac:dyDescent="0.4">
      <c r="A1" s="398" t="s">
        <v>299</v>
      </c>
      <c r="B1" s="399"/>
      <c r="C1" s="400"/>
      <c r="D1" s="400"/>
      <c r="E1" s="400"/>
      <c r="F1" s="400"/>
      <c r="G1" s="399"/>
      <c r="H1" s="399"/>
      <c r="I1" s="399"/>
      <c r="J1" s="401"/>
      <c r="K1" s="401"/>
      <c r="L1" s="401"/>
      <c r="M1" s="401"/>
      <c r="N1" s="401"/>
      <c r="O1" s="401"/>
      <c r="P1" s="401"/>
      <c r="Q1" s="402"/>
      <c r="R1" s="403"/>
      <c r="S1" s="404"/>
    </row>
    <row r="2" spans="1:20" ht="16.5" thickBot="1" x14ac:dyDescent="0.3">
      <c r="A2" s="405" t="s">
        <v>515</v>
      </c>
      <c r="B2" s="406"/>
      <c r="C2" s="407"/>
      <c r="D2" s="407"/>
      <c r="E2" s="407"/>
      <c r="F2" s="407"/>
      <c r="G2" s="406"/>
      <c r="H2" s="406"/>
      <c r="I2" s="406"/>
      <c r="J2" s="408"/>
      <c r="K2" s="408"/>
      <c r="L2" s="408"/>
      <c r="M2" s="408"/>
      <c r="N2" s="408"/>
      <c r="O2" s="408"/>
      <c r="P2" s="408"/>
      <c r="Q2" s="409"/>
      <c r="R2" s="403"/>
      <c r="S2" s="404"/>
    </row>
    <row r="3" spans="1:20" ht="15.6" x14ac:dyDescent="0.35">
      <c r="A3" s="406"/>
      <c r="B3" s="406"/>
      <c r="C3" s="407"/>
      <c r="D3" s="407"/>
      <c r="E3" s="407"/>
      <c r="F3" s="407"/>
      <c r="G3" s="406"/>
      <c r="H3" s="406"/>
      <c r="I3" s="406"/>
      <c r="J3" s="410"/>
      <c r="K3" s="410"/>
      <c r="L3" s="410"/>
      <c r="M3" s="410"/>
      <c r="N3" s="410"/>
      <c r="O3" s="410"/>
      <c r="P3" s="410"/>
      <c r="Q3" s="411"/>
      <c r="R3" s="412"/>
      <c r="S3" s="413"/>
    </row>
    <row r="4" spans="1:20" ht="15.6" x14ac:dyDescent="0.35">
      <c r="A4" s="414"/>
      <c r="B4" s="415"/>
      <c r="C4" s="415"/>
      <c r="D4" s="415"/>
      <c r="E4" s="415"/>
      <c r="F4" s="415"/>
      <c r="G4" s="415"/>
      <c r="H4" s="415"/>
      <c r="I4" s="415"/>
      <c r="J4" s="415"/>
      <c r="K4" s="415"/>
      <c r="L4" s="415"/>
      <c r="M4" s="415"/>
      <c r="N4" s="415"/>
      <c r="O4" s="416"/>
      <c r="P4" s="416"/>
      <c r="Q4" s="414"/>
      <c r="R4" s="416"/>
      <c r="S4" s="404"/>
    </row>
    <row r="5" spans="1:20" ht="23.1" x14ac:dyDescent="0.45">
      <c r="A5" s="417"/>
      <c r="B5" s="418"/>
      <c r="C5" s="419"/>
      <c r="D5" s="419"/>
      <c r="E5" s="419"/>
      <c r="F5" s="419"/>
      <c r="G5" s="418"/>
      <c r="H5" s="418"/>
      <c r="I5" s="418"/>
      <c r="J5" s="420"/>
      <c r="K5" s="420"/>
      <c r="L5" s="420"/>
      <c r="M5" s="420"/>
      <c r="N5" s="420"/>
      <c r="O5" s="420"/>
      <c r="P5" s="421"/>
      <c r="Q5" s="422"/>
      <c r="R5" s="423"/>
      <c r="S5" s="424"/>
    </row>
    <row r="6" spans="1:20" ht="23.1" thickBot="1" x14ac:dyDescent="0.5">
      <c r="A6" s="423"/>
      <c r="B6" s="423"/>
      <c r="C6" s="425"/>
      <c r="D6" s="425"/>
      <c r="E6" s="425"/>
      <c r="F6" s="425"/>
      <c r="G6" s="423"/>
      <c r="H6" s="423"/>
      <c r="I6" s="423"/>
      <c r="Q6" s="9"/>
      <c r="R6" s="426"/>
      <c r="S6" s="9"/>
      <c r="T6" s="426"/>
    </row>
    <row r="7" spans="1:20" ht="18.75" thickBot="1" x14ac:dyDescent="0.3">
      <c r="A7" s="427"/>
      <c r="B7" s="428"/>
      <c r="C7" s="915" t="s">
        <v>300</v>
      </c>
      <c r="D7" s="918" t="s">
        <v>301</v>
      </c>
      <c r="E7" s="921" t="s">
        <v>302</v>
      </c>
      <c r="F7" s="921" t="s">
        <v>303</v>
      </c>
      <c r="G7" s="428"/>
      <c r="H7" s="924" t="s">
        <v>304</v>
      </c>
      <c r="I7" s="428"/>
      <c r="J7" s="927" t="s">
        <v>305</v>
      </c>
      <c r="Q7" s="9"/>
      <c r="S7" s="9"/>
    </row>
    <row r="8" spans="1:20" ht="24" thickBot="1" x14ac:dyDescent="0.4">
      <c r="A8" s="429"/>
      <c r="B8" s="428"/>
      <c r="C8" s="916"/>
      <c r="D8" s="919"/>
      <c r="E8" s="922"/>
      <c r="F8" s="922"/>
      <c r="G8" s="428"/>
      <c r="H8" s="925"/>
      <c r="I8" s="428"/>
      <c r="J8" s="928"/>
      <c r="K8" s="423"/>
      <c r="L8" s="912" t="s">
        <v>306</v>
      </c>
      <c r="M8" s="913"/>
      <c r="N8" s="913"/>
      <c r="O8" s="913"/>
      <c r="P8" s="913"/>
      <c r="Q8" s="913"/>
      <c r="R8" s="913"/>
      <c r="S8" s="913"/>
      <c r="T8" s="914"/>
    </row>
    <row r="9" spans="1:20" ht="23.25" thickBot="1" x14ac:dyDescent="0.35">
      <c r="A9" s="430" t="s">
        <v>307</v>
      </c>
      <c r="B9" s="429"/>
      <c r="C9" s="917"/>
      <c r="D9" s="920"/>
      <c r="E9" s="923"/>
      <c r="F9" s="923"/>
      <c r="G9" s="429"/>
      <c r="H9" s="926"/>
      <c r="I9" s="429"/>
      <c r="J9" s="431">
        <v>2018</v>
      </c>
      <c r="K9" s="428"/>
      <c r="L9" s="432">
        <f>J9+1</f>
        <v>2019</v>
      </c>
      <c r="M9" s="433"/>
      <c r="N9" s="432">
        <f>L9+1</f>
        <v>2020</v>
      </c>
      <c r="O9" s="433"/>
      <c r="P9" s="432">
        <f>N9+1</f>
        <v>2021</v>
      </c>
      <c r="Q9" s="433"/>
      <c r="R9" s="432">
        <f>P9+1</f>
        <v>2022</v>
      </c>
      <c r="S9" s="434"/>
      <c r="T9" s="432">
        <f>R9+1</f>
        <v>2023</v>
      </c>
    </row>
    <row r="10" spans="1:20" ht="18" thickBot="1" x14ac:dyDescent="0.4">
      <c r="A10" s="435" t="s">
        <v>308</v>
      </c>
      <c r="B10" s="436"/>
      <c r="C10" s="437" t="s">
        <v>309</v>
      </c>
      <c r="D10" s="437" t="s">
        <v>309</v>
      </c>
      <c r="E10" s="437" t="s">
        <v>309</v>
      </c>
      <c r="F10" s="437" t="s">
        <v>309</v>
      </c>
      <c r="G10" s="436"/>
      <c r="H10" s="438"/>
      <c r="I10" s="436"/>
      <c r="J10" s="439">
        <v>0</v>
      </c>
      <c r="K10" s="440"/>
      <c r="L10" s="439">
        <f>'[1]Revenues-Per Capita '!B50</f>
        <v>0</v>
      </c>
      <c r="N10" s="439">
        <f>'[1]Revenues-Per Capita '!H50</f>
        <v>0</v>
      </c>
      <c r="P10" s="439">
        <f>'[1]Revenues-Per Capita '!M50</f>
        <v>0</v>
      </c>
      <c r="Q10" s="9"/>
      <c r="R10" s="439">
        <f>'[1]Revenues-Per Capita '!S50</f>
        <v>0</v>
      </c>
      <c r="S10" s="9"/>
      <c r="T10" s="439">
        <f>'[1]Revenues-Per Capita '!Y50</f>
        <v>0</v>
      </c>
    </row>
    <row r="11" spans="1:20" ht="15.95" thickBot="1" x14ac:dyDescent="0.4">
      <c r="A11" s="441" t="s">
        <v>310</v>
      </c>
      <c r="B11" s="436"/>
      <c r="C11" s="437" t="s">
        <v>309</v>
      </c>
      <c r="D11" s="437" t="s">
        <v>309</v>
      </c>
      <c r="E11" s="437" t="s">
        <v>309</v>
      </c>
      <c r="F11" s="437" t="s">
        <v>309</v>
      </c>
      <c r="G11" s="436"/>
      <c r="H11" s="438"/>
      <c r="I11" s="436"/>
      <c r="J11" s="439">
        <v>0</v>
      </c>
      <c r="K11" s="442"/>
      <c r="L11" s="439">
        <f>'[1]Revenues-Per Capita '!B86</f>
        <v>0</v>
      </c>
      <c r="M11" s="443"/>
      <c r="N11" s="439">
        <f>'[1]Revenues-Per Capita '!H86</f>
        <v>0</v>
      </c>
      <c r="O11" s="443"/>
      <c r="P11" s="439">
        <f>'[1]Revenues-Per Capita '!M86</f>
        <v>0</v>
      </c>
      <c r="Q11" s="444"/>
      <c r="R11" s="439">
        <f>'[1]Revenues-Per Capita '!S86</f>
        <v>0</v>
      </c>
      <c r="S11" s="445"/>
      <c r="T11" s="439">
        <f>'[1]Revenues-Per Capita '!Y86</f>
        <v>0</v>
      </c>
    </row>
    <row r="12" spans="1:20" ht="240.6" thickBot="1" x14ac:dyDescent="0.4">
      <c r="A12" s="446" t="s">
        <v>311</v>
      </c>
      <c r="B12" s="436"/>
      <c r="C12" s="437" t="s">
        <v>309</v>
      </c>
      <c r="D12" s="437" t="s">
        <v>309</v>
      </c>
      <c r="E12" s="437" t="s">
        <v>309</v>
      </c>
      <c r="F12" s="437" t="s">
        <v>309</v>
      </c>
      <c r="G12" s="436"/>
      <c r="H12" s="438"/>
      <c r="I12" s="436"/>
      <c r="J12" s="439">
        <v>0</v>
      </c>
      <c r="K12" s="442"/>
      <c r="L12" s="439">
        <f>'[1]Revenues-Per Capita '!B118</f>
        <v>0</v>
      </c>
      <c r="M12" s="443"/>
      <c r="N12" s="439">
        <f>'[1]Revenues-Per Capita '!H118</f>
        <v>0</v>
      </c>
      <c r="O12" s="443"/>
      <c r="P12" s="439">
        <f>'[1]Revenues-Per Capita '!M118</f>
        <v>0</v>
      </c>
      <c r="Q12" s="444"/>
      <c r="R12" s="439">
        <f>'[1]Revenues-Per Capita '!S118</f>
        <v>0</v>
      </c>
      <c r="S12" s="445"/>
      <c r="T12" s="439">
        <f>'[1]Revenues-Per Capita '!Y118</f>
        <v>0</v>
      </c>
    </row>
    <row r="13" spans="1:20" ht="15.95" thickBot="1" x14ac:dyDescent="0.4">
      <c r="A13" s="441" t="s">
        <v>312</v>
      </c>
      <c r="B13" s="436"/>
      <c r="C13" s="437" t="s">
        <v>309</v>
      </c>
      <c r="D13" s="437" t="s">
        <v>309</v>
      </c>
      <c r="E13" s="437" t="s">
        <v>309</v>
      </c>
      <c r="F13" s="437" t="s">
        <v>309</v>
      </c>
      <c r="G13" s="436"/>
      <c r="H13" s="438"/>
      <c r="I13" s="436"/>
      <c r="J13" s="439">
        <v>0</v>
      </c>
      <c r="K13" s="442"/>
      <c r="L13" s="439">
        <f>'[1]Revenues-Per Capita '!B150</f>
        <v>0</v>
      </c>
      <c r="M13" s="443"/>
      <c r="N13" s="439">
        <f>'[1]Revenues-Per Capita '!H150</f>
        <v>0</v>
      </c>
      <c r="O13" s="443"/>
      <c r="P13" s="439">
        <f>'[1]Revenues-Per Capita '!M150</f>
        <v>0</v>
      </c>
      <c r="Q13" s="444"/>
      <c r="R13" s="439">
        <f>'[1]Revenues-Per Capita '!S150</f>
        <v>0</v>
      </c>
      <c r="S13" s="445"/>
      <c r="T13" s="439">
        <f>'[1]Revenues-Per Capita '!Y150</f>
        <v>0</v>
      </c>
    </row>
    <row r="14" spans="1:20" ht="16.5" thickBot="1" x14ac:dyDescent="0.3">
      <c r="A14" s="441" t="s">
        <v>313</v>
      </c>
      <c r="B14" s="436"/>
      <c r="C14" s="437" t="s">
        <v>309</v>
      </c>
      <c r="D14" s="437" t="s">
        <v>309</v>
      </c>
      <c r="E14" s="437" t="s">
        <v>309</v>
      </c>
      <c r="F14" s="437" t="s">
        <v>309</v>
      </c>
      <c r="G14" s="436"/>
      <c r="H14" s="438"/>
      <c r="I14" s="436"/>
      <c r="J14" s="439">
        <v>0</v>
      </c>
      <c r="K14" s="442"/>
      <c r="L14" s="439">
        <v>0</v>
      </c>
      <c r="M14" s="443"/>
      <c r="N14" s="439">
        <v>0</v>
      </c>
      <c r="O14" s="443"/>
      <c r="P14" s="439">
        <v>0</v>
      </c>
      <c r="Q14" s="444"/>
      <c r="R14" s="439">
        <v>0</v>
      </c>
      <c r="S14" s="445"/>
      <c r="T14" s="439">
        <v>0</v>
      </c>
    </row>
    <row r="15" spans="1:20" ht="16.5" thickBot="1" x14ac:dyDescent="0.3">
      <c r="A15" s="441" t="s">
        <v>314</v>
      </c>
      <c r="B15" s="436"/>
      <c r="C15" s="437" t="s">
        <v>309</v>
      </c>
      <c r="D15" s="437" t="s">
        <v>309</v>
      </c>
      <c r="E15" s="437" t="s">
        <v>309</v>
      </c>
      <c r="F15" s="437" t="s">
        <v>309</v>
      </c>
      <c r="G15" s="436"/>
      <c r="H15" s="438"/>
      <c r="I15" s="436"/>
      <c r="J15" s="439">
        <v>0</v>
      </c>
      <c r="K15" s="442"/>
      <c r="L15" s="447">
        <v>0</v>
      </c>
      <c r="M15" s="448"/>
      <c r="N15" s="447">
        <v>0</v>
      </c>
      <c r="O15" s="448"/>
      <c r="P15" s="447">
        <v>0</v>
      </c>
      <c r="Q15" s="449"/>
      <c r="R15" s="447">
        <v>0</v>
      </c>
      <c r="S15" s="450"/>
      <c r="T15" s="447">
        <v>0</v>
      </c>
    </row>
    <row r="16" spans="1:20" ht="16.5" thickBot="1" x14ac:dyDescent="0.3">
      <c r="A16" s="441" t="s">
        <v>315</v>
      </c>
      <c r="B16" s="436"/>
      <c r="C16" s="437" t="s">
        <v>309</v>
      </c>
      <c r="D16" s="437" t="s">
        <v>309</v>
      </c>
      <c r="E16" s="437" t="s">
        <v>309</v>
      </c>
      <c r="F16" s="437" t="s">
        <v>309</v>
      </c>
      <c r="G16" s="436"/>
      <c r="H16" s="438"/>
      <c r="I16" s="436"/>
      <c r="J16" s="439">
        <v>0</v>
      </c>
      <c r="K16" s="442"/>
      <c r="L16" s="439">
        <f>'[1]Revenues-Per Capita '!B170</f>
        <v>0</v>
      </c>
      <c r="M16" s="443"/>
      <c r="N16" s="439">
        <f>'[1]Revenues-Per Capita '!H170</f>
        <v>0</v>
      </c>
      <c r="O16" s="443"/>
      <c r="P16" s="439">
        <f>'[1]Revenues-Per Capita '!M170</f>
        <v>0</v>
      </c>
      <c r="Q16" s="444"/>
      <c r="R16" s="439">
        <f>'[1]Revenues-Per Capita '!S170</f>
        <v>0</v>
      </c>
      <c r="S16" s="445"/>
      <c r="T16" s="439">
        <f>'[1]Revenues-Per Capita '!Y170</f>
        <v>0</v>
      </c>
    </row>
    <row r="17" spans="1:20" ht="16.5" thickBot="1" x14ac:dyDescent="0.3">
      <c r="A17" s="441" t="s">
        <v>316</v>
      </c>
      <c r="B17" s="436"/>
      <c r="C17" s="437" t="s">
        <v>309</v>
      </c>
      <c r="D17" s="437" t="s">
        <v>309</v>
      </c>
      <c r="E17" s="437" t="s">
        <v>309</v>
      </c>
      <c r="F17" s="437" t="s">
        <v>309</v>
      </c>
      <c r="G17" s="436"/>
      <c r="H17" s="438"/>
      <c r="I17" s="436"/>
      <c r="J17" s="439">
        <v>0</v>
      </c>
      <c r="K17" s="442"/>
      <c r="L17" s="439">
        <f>'[1]Revenues-Federal &amp; State '!E13</f>
        <v>0</v>
      </c>
      <c r="M17" s="443"/>
      <c r="N17" s="439">
        <f>'[1]Revenues-Federal &amp; State '!G13</f>
        <v>0</v>
      </c>
      <c r="O17" s="443"/>
      <c r="P17" s="439">
        <f>'[1]Revenues-Federal &amp; State '!I13</f>
        <v>0</v>
      </c>
      <c r="Q17" s="444"/>
      <c r="R17" s="439">
        <f>'[1]Revenues-Federal &amp; State '!K13</f>
        <v>0</v>
      </c>
      <c r="S17" s="445"/>
      <c r="T17" s="439">
        <f>'[1]Revenues-Federal &amp; State '!M13</f>
        <v>0</v>
      </c>
    </row>
    <row r="18" spans="1:20" ht="16.5" thickBot="1" x14ac:dyDescent="0.3">
      <c r="A18" s="441" t="s">
        <v>317</v>
      </c>
      <c r="B18" s="436"/>
      <c r="C18" s="437" t="s">
        <v>309</v>
      </c>
      <c r="D18" s="437" t="s">
        <v>309</v>
      </c>
      <c r="E18" s="437" t="s">
        <v>309</v>
      </c>
      <c r="F18" s="437" t="s">
        <v>309</v>
      </c>
      <c r="G18" s="436"/>
      <c r="H18" s="438"/>
      <c r="I18" s="436"/>
      <c r="J18" s="439">
        <v>0</v>
      </c>
      <c r="K18" s="442"/>
      <c r="L18" s="439" t="e">
        <f>'[1]Revenues-Federal &amp; State '!E25</f>
        <v>#DIV/0!</v>
      </c>
      <c r="M18" s="443"/>
      <c r="N18" s="439" t="e">
        <f>'[1]Revenues-Federal &amp; State '!G25</f>
        <v>#DIV/0!</v>
      </c>
      <c r="O18" s="443"/>
      <c r="P18" s="439" t="e">
        <f>'[1]Revenues-Federal &amp; State '!I25</f>
        <v>#DIV/0!</v>
      </c>
      <c r="Q18" s="444"/>
      <c r="R18" s="439" t="e">
        <f>'[1]Revenues-Federal &amp; State '!K25</f>
        <v>#DIV/0!</v>
      </c>
      <c r="S18" s="445"/>
      <c r="T18" s="439" t="e">
        <f>'[1]Revenues-Federal &amp; State '!M25</f>
        <v>#DIV/0!</v>
      </c>
    </row>
    <row r="19" spans="1:20" ht="16.5" thickBot="1" x14ac:dyDescent="0.3">
      <c r="A19" s="441" t="s">
        <v>318</v>
      </c>
      <c r="B19" s="436"/>
      <c r="C19" s="437" t="s">
        <v>309</v>
      </c>
      <c r="D19" s="437" t="s">
        <v>309</v>
      </c>
      <c r="E19" s="437" t="s">
        <v>309</v>
      </c>
      <c r="F19" s="437" t="s">
        <v>309</v>
      </c>
      <c r="G19" s="436"/>
      <c r="H19" s="438"/>
      <c r="I19" s="436"/>
      <c r="J19" s="439">
        <v>0</v>
      </c>
      <c r="K19" s="442"/>
      <c r="L19" s="439">
        <f>'[1]Revenues-Federal &amp; State '!E31</f>
        <v>0</v>
      </c>
      <c r="M19" s="443"/>
      <c r="N19" s="439">
        <f>'[1]Revenues-Federal &amp; State '!G31</f>
        <v>0</v>
      </c>
      <c r="O19" s="443"/>
      <c r="P19" s="439">
        <f>'[1]Revenues-Federal &amp; State '!I31</f>
        <v>0</v>
      </c>
      <c r="Q19" s="444"/>
      <c r="R19" s="439">
        <f>'[1]Revenues-Federal &amp; State '!K31</f>
        <v>0</v>
      </c>
      <c r="S19" s="445"/>
      <c r="T19" s="439">
        <f>'[1]Revenues-Federal &amp; State '!M31</f>
        <v>0</v>
      </c>
    </row>
    <row r="20" spans="1:20" ht="16.5" thickBot="1" x14ac:dyDescent="0.3">
      <c r="A20" s="441" t="s">
        <v>319</v>
      </c>
      <c r="B20" s="436"/>
      <c r="C20" s="437" t="s">
        <v>309</v>
      </c>
      <c r="D20" s="437" t="s">
        <v>309</v>
      </c>
      <c r="E20" s="437" t="s">
        <v>309</v>
      </c>
      <c r="F20" s="437" t="s">
        <v>309</v>
      </c>
      <c r="G20" s="436"/>
      <c r="H20" s="438"/>
      <c r="I20" s="436"/>
      <c r="J20" s="439">
        <v>0</v>
      </c>
      <c r="K20" s="442"/>
      <c r="L20" s="439">
        <f>'[1]Revenues-Federal &amp; State '!E75</f>
        <v>0</v>
      </c>
      <c r="M20" s="443"/>
      <c r="N20" s="439">
        <f>'[1]Revenues-Federal &amp; State '!G75</f>
        <v>0</v>
      </c>
      <c r="O20" s="443"/>
      <c r="P20" s="439">
        <f>'[1]Revenues-Federal &amp; State '!I75</f>
        <v>0</v>
      </c>
      <c r="Q20" s="444"/>
      <c r="R20" s="439">
        <f>'[1]Revenues-Federal &amp; State '!K75</f>
        <v>0</v>
      </c>
      <c r="S20" s="445"/>
      <c r="T20" s="439">
        <f>'[1]Revenues-Federal &amp; State '!M75</f>
        <v>0</v>
      </c>
    </row>
    <row r="21" spans="1:20" ht="16.5" thickBot="1" x14ac:dyDescent="0.3">
      <c r="A21" s="441" t="s">
        <v>320</v>
      </c>
      <c r="B21" s="436"/>
      <c r="C21" s="437" t="s">
        <v>309</v>
      </c>
      <c r="D21" s="437" t="s">
        <v>309</v>
      </c>
      <c r="E21" s="437" t="s">
        <v>309</v>
      </c>
      <c r="F21" s="437" t="s">
        <v>309</v>
      </c>
      <c r="G21" s="436"/>
      <c r="H21" s="438"/>
      <c r="I21" s="436"/>
      <c r="J21" s="439">
        <v>0</v>
      </c>
      <c r="K21" s="443"/>
      <c r="L21" s="439">
        <f>'[1]Salaries - Year 1'!B100*0.96</f>
        <v>0</v>
      </c>
      <c r="M21" s="443"/>
      <c r="N21" s="439">
        <f>'[1]Salaries - Year 2'!B100*0.96</f>
        <v>0</v>
      </c>
      <c r="O21" s="443"/>
      <c r="P21" s="439">
        <f>'[1]Salaries - Year 3'!B100*0.96</f>
        <v>0</v>
      </c>
      <c r="Q21" s="444"/>
      <c r="R21" s="439">
        <f>'[1]Salaries - Year 4'!B100*0.96</f>
        <v>0</v>
      </c>
      <c r="S21" s="445"/>
      <c r="T21" s="439">
        <f>'[1]Salaries - Year 5'!B100*0.96</f>
        <v>0</v>
      </c>
    </row>
    <row r="22" spans="1:20" ht="16.5" thickBot="1" x14ac:dyDescent="0.3">
      <c r="A22" s="441" t="s">
        <v>321</v>
      </c>
      <c r="B22" s="436"/>
      <c r="C22" s="437" t="s">
        <v>309</v>
      </c>
      <c r="D22" s="437" t="s">
        <v>309</v>
      </c>
      <c r="E22" s="437" t="s">
        <v>309</v>
      </c>
      <c r="F22" s="437" t="s">
        <v>309</v>
      </c>
      <c r="G22" s="436"/>
      <c r="H22" s="438"/>
      <c r="I22" s="436"/>
      <c r="J22" s="439">
        <v>0</v>
      </c>
      <c r="K22" s="443"/>
      <c r="L22" s="439">
        <v>0</v>
      </c>
      <c r="M22" s="443"/>
      <c r="N22" s="439">
        <v>0</v>
      </c>
      <c r="O22" s="443"/>
      <c r="P22" s="439">
        <v>0</v>
      </c>
      <c r="Q22" s="444"/>
      <c r="R22" s="439">
        <v>0</v>
      </c>
      <c r="S22" s="445"/>
      <c r="T22" s="439">
        <v>0</v>
      </c>
    </row>
    <row r="23" spans="1:20" ht="16.5" thickBot="1" x14ac:dyDescent="0.3">
      <c r="A23" s="441" t="s">
        <v>322</v>
      </c>
      <c r="B23" s="436"/>
      <c r="C23" s="437" t="s">
        <v>309</v>
      </c>
      <c r="D23" s="437" t="s">
        <v>309</v>
      </c>
      <c r="E23" s="437" t="s">
        <v>309</v>
      </c>
      <c r="F23" s="437" t="s">
        <v>309</v>
      </c>
      <c r="G23" s="436"/>
      <c r="H23" s="438"/>
      <c r="I23" s="436"/>
      <c r="J23" s="451"/>
      <c r="K23" s="443"/>
      <c r="L23" s="451"/>
      <c r="M23" s="443"/>
      <c r="N23" s="451"/>
      <c r="O23" s="443"/>
      <c r="P23" s="451"/>
      <c r="Q23" s="444"/>
      <c r="R23" s="451"/>
      <c r="S23" s="445"/>
      <c r="T23" s="451"/>
    </row>
    <row r="24" spans="1:20" ht="16.5" thickBot="1" x14ac:dyDescent="0.3">
      <c r="A24" s="441" t="s">
        <v>323</v>
      </c>
      <c r="B24" s="436"/>
      <c r="C24" s="437" t="s">
        <v>309</v>
      </c>
      <c r="D24" s="437" t="s">
        <v>309</v>
      </c>
      <c r="E24" s="437" t="s">
        <v>309</v>
      </c>
      <c r="F24" s="437" t="s">
        <v>309</v>
      </c>
      <c r="G24" s="436"/>
      <c r="H24" s="438"/>
      <c r="I24" s="436"/>
      <c r="J24" s="451"/>
      <c r="K24" s="443"/>
      <c r="L24" s="451"/>
      <c r="M24" s="443"/>
      <c r="N24" s="451"/>
      <c r="O24" s="443"/>
      <c r="P24" s="451"/>
      <c r="Q24" s="444"/>
      <c r="R24" s="451"/>
      <c r="S24" s="445"/>
      <c r="T24" s="451"/>
    </row>
    <row r="25" spans="1:20" ht="16.5" thickBot="1" x14ac:dyDescent="0.3">
      <c r="A25" s="441" t="s">
        <v>324</v>
      </c>
      <c r="B25" s="436"/>
      <c r="C25" s="437" t="s">
        <v>309</v>
      </c>
      <c r="D25" s="437" t="s">
        <v>309</v>
      </c>
      <c r="E25" s="437" t="s">
        <v>309</v>
      </c>
      <c r="F25" s="437" t="s">
        <v>309</v>
      </c>
      <c r="G25" s="436"/>
      <c r="H25" s="438"/>
      <c r="I25" s="436"/>
      <c r="J25" s="451"/>
      <c r="K25" s="443"/>
      <c r="L25" s="451"/>
      <c r="M25" s="443"/>
      <c r="N25" s="451"/>
      <c r="O25" s="443"/>
      <c r="P25" s="451"/>
      <c r="Q25" s="444"/>
      <c r="R25" s="451"/>
      <c r="S25" s="445"/>
      <c r="T25" s="451"/>
    </row>
    <row r="26" spans="1:20" ht="16.5" thickBot="1" x14ac:dyDescent="0.3">
      <c r="A26" s="441" t="s">
        <v>325</v>
      </c>
      <c r="B26" s="436"/>
      <c r="C26" s="437" t="s">
        <v>309</v>
      </c>
      <c r="D26" s="437" t="s">
        <v>309</v>
      </c>
      <c r="E26" s="437" t="s">
        <v>309</v>
      </c>
      <c r="F26" s="437" t="s">
        <v>309</v>
      </c>
      <c r="G26" s="436"/>
      <c r="H26" s="438"/>
      <c r="I26" s="436"/>
      <c r="J26" s="451"/>
      <c r="K26" s="443"/>
      <c r="L26" s="451"/>
      <c r="M26" s="443"/>
      <c r="N26" s="451"/>
      <c r="O26" s="443"/>
      <c r="P26" s="451"/>
      <c r="Q26" s="444"/>
      <c r="R26" s="451"/>
      <c r="S26" s="445"/>
      <c r="T26" s="451"/>
    </row>
    <row r="27" spans="1:20" ht="16.5" thickBot="1" x14ac:dyDescent="0.3">
      <c r="A27" s="441" t="s">
        <v>326</v>
      </c>
      <c r="B27" s="436"/>
      <c r="C27" s="437" t="s">
        <v>309</v>
      </c>
      <c r="D27" s="437" t="s">
        <v>309</v>
      </c>
      <c r="E27" s="437" t="s">
        <v>309</v>
      </c>
      <c r="F27" s="437" t="s">
        <v>309</v>
      </c>
      <c r="G27" s="436"/>
      <c r="H27" s="438"/>
      <c r="I27" s="436"/>
      <c r="J27" s="451"/>
      <c r="K27" s="443"/>
      <c r="L27" s="451"/>
      <c r="M27" s="443"/>
      <c r="N27" s="451"/>
      <c r="O27" s="443"/>
      <c r="P27" s="451"/>
      <c r="Q27" s="444"/>
      <c r="R27" s="451"/>
      <c r="S27" s="445"/>
      <c r="T27" s="451"/>
    </row>
    <row r="28" spans="1:20" ht="16.5" thickBot="1" x14ac:dyDescent="0.3">
      <c r="A28" s="452"/>
      <c r="B28" s="436"/>
      <c r="C28" s="437" t="s">
        <v>309</v>
      </c>
      <c r="D28" s="437" t="s">
        <v>309</v>
      </c>
      <c r="E28" s="437" t="s">
        <v>309</v>
      </c>
      <c r="F28" s="437" t="s">
        <v>309</v>
      </c>
      <c r="G28" s="436"/>
      <c r="H28" s="438"/>
      <c r="I28" s="436"/>
      <c r="J28" s="451"/>
      <c r="K28" s="443"/>
      <c r="L28" s="451"/>
      <c r="M28" s="443"/>
      <c r="N28" s="451"/>
      <c r="O28" s="443"/>
      <c r="P28" s="451"/>
      <c r="Q28" s="444"/>
      <c r="R28" s="451"/>
      <c r="S28" s="445"/>
      <c r="T28" s="451"/>
    </row>
    <row r="29" spans="1:20" ht="16.5" thickBot="1" x14ac:dyDescent="0.3">
      <c r="A29" s="452"/>
      <c r="B29" s="436"/>
      <c r="C29" s="437" t="s">
        <v>309</v>
      </c>
      <c r="D29" s="437" t="s">
        <v>309</v>
      </c>
      <c r="E29" s="437" t="s">
        <v>309</v>
      </c>
      <c r="F29" s="437" t="s">
        <v>309</v>
      </c>
      <c r="G29" s="436"/>
      <c r="H29" s="438"/>
      <c r="I29" s="436"/>
      <c r="J29" s="451"/>
      <c r="K29" s="443"/>
      <c r="L29" s="451"/>
      <c r="M29" s="443"/>
      <c r="N29" s="451"/>
      <c r="O29" s="443"/>
      <c r="P29" s="451"/>
      <c r="Q29" s="444"/>
      <c r="R29" s="451"/>
      <c r="S29" s="445"/>
      <c r="T29" s="451"/>
    </row>
    <row r="30" spans="1:20" ht="16.5" thickBot="1" x14ac:dyDescent="0.3">
      <c r="A30" s="452"/>
      <c r="B30" s="436"/>
      <c r="C30" s="437" t="s">
        <v>309</v>
      </c>
      <c r="D30" s="437" t="s">
        <v>309</v>
      </c>
      <c r="E30" s="437" t="s">
        <v>309</v>
      </c>
      <c r="F30" s="437" t="s">
        <v>309</v>
      </c>
      <c r="G30" s="436"/>
      <c r="H30" s="438"/>
      <c r="I30" s="436"/>
      <c r="J30" s="451"/>
      <c r="K30" s="443"/>
      <c r="L30" s="451"/>
      <c r="M30" s="443"/>
      <c r="N30" s="451"/>
      <c r="O30" s="443"/>
      <c r="P30" s="451"/>
      <c r="Q30" s="444"/>
      <c r="R30" s="451"/>
      <c r="S30" s="445"/>
      <c r="T30" s="451"/>
    </row>
    <row r="31" spans="1:20" ht="16.5" thickBot="1" x14ac:dyDescent="0.3">
      <c r="A31" s="452"/>
      <c r="B31" s="453"/>
      <c r="C31" s="437" t="s">
        <v>309</v>
      </c>
      <c r="D31" s="437" t="s">
        <v>309</v>
      </c>
      <c r="E31" s="437" t="s">
        <v>309</v>
      </c>
      <c r="F31" s="437" t="s">
        <v>309</v>
      </c>
      <c r="G31" s="453"/>
      <c r="H31" s="438"/>
      <c r="I31" s="453"/>
      <c r="J31" s="451"/>
      <c r="K31" s="443"/>
      <c r="L31" s="451"/>
      <c r="M31" s="443"/>
      <c r="N31" s="451"/>
      <c r="O31" s="443"/>
      <c r="P31" s="451"/>
      <c r="Q31" s="444"/>
      <c r="R31" s="451"/>
      <c r="S31" s="454"/>
      <c r="T31" s="451"/>
    </row>
    <row r="32" spans="1:20" ht="16.5" thickBot="1" x14ac:dyDescent="0.3">
      <c r="A32" s="452"/>
      <c r="B32" s="453"/>
      <c r="C32" s="437" t="s">
        <v>309</v>
      </c>
      <c r="D32" s="437" t="s">
        <v>309</v>
      </c>
      <c r="E32" s="437" t="s">
        <v>309</v>
      </c>
      <c r="F32" s="437" t="s">
        <v>309</v>
      </c>
      <c r="G32" s="453"/>
      <c r="H32" s="438"/>
      <c r="I32" s="453"/>
      <c r="J32" s="451"/>
      <c r="K32" s="443"/>
      <c r="L32" s="451"/>
      <c r="M32" s="443"/>
      <c r="N32" s="451"/>
      <c r="O32" s="443"/>
      <c r="P32" s="451"/>
      <c r="Q32" s="444"/>
      <c r="R32" s="451"/>
      <c r="S32" s="454"/>
      <c r="T32" s="451"/>
    </row>
    <row r="33" spans="1:20" ht="16.5" thickBot="1" x14ac:dyDescent="0.3">
      <c r="A33" s="452"/>
      <c r="B33" s="453"/>
      <c r="C33" s="437" t="s">
        <v>309</v>
      </c>
      <c r="D33" s="437" t="s">
        <v>309</v>
      </c>
      <c r="E33" s="437" t="s">
        <v>309</v>
      </c>
      <c r="F33" s="437" t="s">
        <v>309</v>
      </c>
      <c r="G33" s="453"/>
      <c r="H33" s="438"/>
      <c r="I33" s="453"/>
      <c r="J33" s="451"/>
      <c r="K33" s="443"/>
      <c r="L33" s="451"/>
      <c r="M33" s="443"/>
      <c r="N33" s="451"/>
      <c r="O33" s="443"/>
      <c r="P33" s="451"/>
      <c r="Q33" s="455"/>
      <c r="R33" s="451"/>
      <c r="S33" s="445"/>
      <c r="T33" s="451"/>
    </row>
    <row r="34" spans="1:20" ht="16.5" thickBot="1" x14ac:dyDescent="0.3">
      <c r="A34" s="456"/>
      <c r="B34" s="436"/>
      <c r="C34" s="457"/>
      <c r="D34" s="457"/>
      <c r="E34" s="457"/>
      <c r="F34" s="457"/>
      <c r="G34" s="436"/>
      <c r="H34" s="458"/>
      <c r="I34" s="436"/>
      <c r="J34" s="459"/>
      <c r="K34" s="459"/>
      <c r="L34" s="459"/>
      <c r="M34" s="459"/>
      <c r="N34" s="459"/>
      <c r="O34" s="459"/>
      <c r="P34" s="460"/>
      <c r="Q34" s="461"/>
      <c r="R34" s="462"/>
      <c r="S34" s="445"/>
      <c r="T34" s="462"/>
    </row>
    <row r="35" spans="1:20" ht="16.5" thickBot="1" x14ac:dyDescent="0.3">
      <c r="B35" s="463"/>
      <c r="C35" s="464"/>
      <c r="D35" s="464"/>
      <c r="E35" s="464"/>
      <c r="F35" s="464"/>
      <c r="G35" s="463"/>
      <c r="H35" s="465" t="s">
        <v>327</v>
      </c>
      <c r="I35" s="463"/>
      <c r="J35" s="466">
        <f>SUM(J10:J33)</f>
        <v>0</v>
      </c>
      <c r="K35" s="467"/>
      <c r="L35" s="466" t="e">
        <f>SUM(L10:L33)</f>
        <v>#DIV/0!</v>
      </c>
      <c r="M35" s="467"/>
      <c r="N35" s="466" t="e">
        <f>SUM(N10:N33)</f>
        <v>#DIV/0!</v>
      </c>
      <c r="O35" s="467"/>
      <c r="P35" s="466" t="e">
        <f>SUM(P10:P33)</f>
        <v>#DIV/0!</v>
      </c>
      <c r="Q35" s="468"/>
      <c r="R35" s="466" t="e">
        <f>SUM(R10:R33)</f>
        <v>#DIV/0!</v>
      </c>
      <c r="S35" s="469"/>
      <c r="T35" s="470" t="e">
        <f>SUM(T10:T33)</f>
        <v>#DIV/0!</v>
      </c>
    </row>
    <row r="36" spans="1:20" ht="16.5" thickBot="1" x14ac:dyDescent="0.3">
      <c r="A36" s="471"/>
      <c r="B36" s="453"/>
      <c r="C36" s="472"/>
      <c r="D36" s="472"/>
      <c r="E36" s="472"/>
      <c r="F36" s="472"/>
      <c r="G36" s="453"/>
      <c r="H36" s="458"/>
      <c r="I36" s="453"/>
      <c r="J36" s="443"/>
      <c r="K36" s="443"/>
      <c r="L36" s="443"/>
      <c r="M36" s="443"/>
      <c r="N36" s="443"/>
      <c r="O36" s="443"/>
      <c r="P36" s="443"/>
      <c r="Q36" s="473"/>
      <c r="R36" s="474"/>
      <c r="S36" s="454"/>
      <c r="T36" s="474"/>
    </row>
    <row r="37" spans="1:20" ht="18" x14ac:dyDescent="0.25">
      <c r="A37" s="475" t="s">
        <v>328</v>
      </c>
      <c r="B37" s="453"/>
      <c r="C37" s="915" t="s">
        <v>300</v>
      </c>
      <c r="D37" s="918" t="s">
        <v>301</v>
      </c>
      <c r="E37" s="921" t="s">
        <v>302</v>
      </c>
      <c r="F37" s="921" t="s">
        <v>303</v>
      </c>
      <c r="G37" s="453"/>
      <c r="H37" s="924" t="s">
        <v>329</v>
      </c>
      <c r="I37" s="453"/>
      <c r="J37" s="443"/>
      <c r="K37" s="443"/>
      <c r="L37" s="443"/>
      <c r="M37" s="443"/>
      <c r="N37" s="443"/>
      <c r="O37" s="443"/>
      <c r="P37" s="443"/>
      <c r="Q37" s="473"/>
      <c r="R37" s="474"/>
      <c r="S37" s="445"/>
      <c r="T37" s="474"/>
    </row>
    <row r="38" spans="1:20" ht="16.5" thickBot="1" x14ac:dyDescent="0.3">
      <c r="A38" s="456"/>
      <c r="B38" s="436"/>
      <c r="C38" s="916"/>
      <c r="D38" s="919"/>
      <c r="E38" s="922"/>
      <c r="F38" s="922"/>
      <c r="G38" s="436"/>
      <c r="H38" s="925"/>
      <c r="I38" s="436"/>
      <c r="J38" s="476"/>
      <c r="K38" s="476"/>
      <c r="L38" s="476"/>
      <c r="M38" s="476"/>
      <c r="N38" s="476"/>
      <c r="O38" s="476"/>
      <c r="P38" s="476"/>
      <c r="Q38" s="477"/>
      <c r="R38" s="476"/>
      <c r="S38" s="445"/>
      <c r="T38" s="476"/>
    </row>
    <row r="39" spans="1:20" ht="18.75" thickBot="1" x14ac:dyDescent="0.3">
      <c r="A39" s="478" t="s">
        <v>330</v>
      </c>
      <c r="B39" s="479"/>
      <c r="C39" s="917"/>
      <c r="D39" s="920"/>
      <c r="E39" s="923"/>
      <c r="F39" s="923"/>
      <c r="G39" s="479"/>
      <c r="H39" s="926"/>
      <c r="I39" s="479"/>
      <c r="J39" s="480"/>
      <c r="K39" s="481"/>
      <c r="L39" s="480"/>
      <c r="M39" s="481"/>
      <c r="N39" s="480"/>
      <c r="O39" s="481"/>
      <c r="P39" s="480"/>
      <c r="Q39" s="482"/>
      <c r="R39" s="462"/>
      <c r="S39" s="445"/>
      <c r="T39" s="462"/>
    </row>
    <row r="40" spans="1:20" ht="16.5" thickBot="1" x14ac:dyDescent="0.3">
      <c r="A40" s="483" t="s">
        <v>331</v>
      </c>
      <c r="B40" s="484"/>
      <c r="C40" s="485" t="s">
        <v>411</v>
      </c>
      <c r="D40" s="486">
        <v>375</v>
      </c>
      <c r="E40" s="437" t="s">
        <v>309</v>
      </c>
      <c r="F40" s="487"/>
      <c r="G40" s="484"/>
      <c r="H40" s="438"/>
      <c r="I40" s="484"/>
      <c r="J40" s="488"/>
      <c r="K40" s="489"/>
      <c r="L40" s="490">
        <f>IF($C40="Per Employee",$L$175*$D40,IF($C40="Per Pupil",$D40*$L$177,IF($C40="Fixed Per Year",$D40,0)))</f>
        <v>375</v>
      </c>
      <c r="M40" s="489"/>
      <c r="N40" s="490">
        <f>IF($C40="Per Employee",$N$175*$D40,IF($C40="Per Pupil",$D40*$N$177,IF($C40="Fixed Per Year",$D40)))*(1+$F40)^1</f>
        <v>375</v>
      </c>
      <c r="O40" s="489"/>
      <c r="P40" s="490">
        <f>IF($C40="Per Employee",$P$175*$D40,IF($C40="Per Pupil",$D40*$P$177,IF($C40="Fixed Per Year",$D40)))*(1+$F40)^2</f>
        <v>375</v>
      </c>
      <c r="Q40" s="491"/>
      <c r="R40" s="490">
        <f>IF($C40="Per Employee",$R$175*$D40,IF($C40="Per Pupil",$D40*$R$177,IF($C40="Fixed Per Year",$D40)))*(1+$F40)^3</f>
        <v>375</v>
      </c>
      <c r="S40" s="445"/>
      <c r="T40" s="490">
        <f>IF($C40="Per Employee",$T$175*$D40,IF($C40="Per Pupil",$D40*$T$177,IF($C40="Fixed Per Year",$D40)))*(1+$F40)^4</f>
        <v>375</v>
      </c>
    </row>
    <row r="41" spans="1:20" ht="16.5" thickBot="1" x14ac:dyDescent="0.3">
      <c r="A41" s="492" t="s">
        <v>332</v>
      </c>
      <c r="B41" s="484"/>
      <c r="C41" s="485" t="s">
        <v>410</v>
      </c>
      <c r="D41" s="486">
        <v>950</v>
      </c>
      <c r="E41" s="437" t="s">
        <v>309</v>
      </c>
      <c r="F41" s="487"/>
      <c r="G41" s="484"/>
      <c r="H41" s="438"/>
      <c r="I41" s="484"/>
      <c r="J41" s="488"/>
      <c r="K41" s="489"/>
      <c r="L41" s="490">
        <f t="shared" ref="L41:L62" si="0">IF($C41="Per Employee",$L$175*$D41,IF($C41="Per Pupil",$D41*$L$177,IF($C41="Fixed Per Year",$D41,0)))</f>
        <v>0</v>
      </c>
      <c r="M41" s="489"/>
      <c r="N41" s="490">
        <f t="shared" ref="N41:N62" si="1">IF($C41="Per Employee",$N$175*$D41,IF($C41="Per Pupil",$D41*$N$177,IF($C41="Fixed Per Year",$D41)))*(1+$F41)^1</f>
        <v>0</v>
      </c>
      <c r="O41" s="489"/>
      <c r="P41" s="490">
        <f t="shared" ref="P41:P62" si="2">IF($C41="Per Employee",$P$175*$D41,IF($C41="Per Pupil",$D41*$P$177,IF($C41="Fixed Per Year",$D41)))*(1+$F41)^2</f>
        <v>0</v>
      </c>
      <c r="Q41" s="491"/>
      <c r="R41" s="490">
        <f t="shared" ref="R41:R62" si="3">IF($C41="Per Employee",$R$175*$D41,IF($C41="Per Pupil",$D41*$R$177,IF($C41="Fixed Per Year",$D41)))*(1+$F41)^3</f>
        <v>0</v>
      </c>
      <c r="S41" s="445"/>
      <c r="T41" s="490">
        <f t="shared" ref="T41:T62" si="4">IF($C41="Per Employee",$T$175*$D41,IF($C41="Per Pupil",$D41*$T$177,IF($C41="Fixed Per Year",$D41)))*(1+$F41)^4</f>
        <v>0</v>
      </c>
    </row>
    <row r="42" spans="1:20" ht="16.5" thickBot="1" x14ac:dyDescent="0.3">
      <c r="A42" s="492" t="s">
        <v>333</v>
      </c>
      <c r="B42" s="484"/>
      <c r="C42" s="485" t="s">
        <v>410</v>
      </c>
      <c r="D42" s="486">
        <v>2000</v>
      </c>
      <c r="E42" s="437" t="s">
        <v>309</v>
      </c>
      <c r="F42" s="487"/>
      <c r="G42" s="484"/>
      <c r="H42" s="438"/>
      <c r="I42" s="484"/>
      <c r="J42" s="488"/>
      <c r="K42" s="489"/>
      <c r="L42" s="490">
        <f t="shared" si="0"/>
        <v>0</v>
      </c>
      <c r="M42" s="489"/>
      <c r="N42" s="490">
        <f t="shared" si="1"/>
        <v>0</v>
      </c>
      <c r="O42" s="489"/>
      <c r="P42" s="490">
        <f t="shared" si="2"/>
        <v>0</v>
      </c>
      <c r="Q42" s="491"/>
      <c r="R42" s="490">
        <f t="shared" si="3"/>
        <v>0</v>
      </c>
      <c r="S42" s="445"/>
      <c r="T42" s="490">
        <f t="shared" si="4"/>
        <v>0</v>
      </c>
    </row>
    <row r="43" spans="1:20" ht="16.5" thickBot="1" x14ac:dyDescent="0.3">
      <c r="A43" s="492" t="s">
        <v>334</v>
      </c>
      <c r="B43" s="484"/>
      <c r="C43" s="485" t="s">
        <v>410</v>
      </c>
      <c r="D43" s="486">
        <v>500</v>
      </c>
      <c r="E43" s="437" t="s">
        <v>309</v>
      </c>
      <c r="F43" s="487"/>
      <c r="G43" s="484"/>
      <c r="H43" s="438"/>
      <c r="I43" s="484"/>
      <c r="J43" s="488"/>
      <c r="K43" s="489"/>
      <c r="L43" s="490">
        <f t="shared" si="0"/>
        <v>0</v>
      </c>
      <c r="M43" s="489"/>
      <c r="N43" s="490">
        <f t="shared" si="1"/>
        <v>0</v>
      </c>
      <c r="O43" s="489"/>
      <c r="P43" s="490">
        <f t="shared" si="2"/>
        <v>0</v>
      </c>
      <c r="Q43" s="491"/>
      <c r="R43" s="490">
        <f t="shared" si="3"/>
        <v>0</v>
      </c>
      <c r="S43" s="445"/>
      <c r="T43" s="490">
        <f t="shared" si="4"/>
        <v>0</v>
      </c>
    </row>
    <row r="44" spans="1:20" ht="16.5" thickBot="1" x14ac:dyDescent="0.3">
      <c r="A44" s="492" t="s">
        <v>335</v>
      </c>
      <c r="B44" s="484"/>
      <c r="C44" s="485" t="s">
        <v>411</v>
      </c>
      <c r="D44" s="486">
        <v>1500</v>
      </c>
      <c r="E44" s="437" t="s">
        <v>309</v>
      </c>
      <c r="F44" s="487"/>
      <c r="G44" s="484"/>
      <c r="H44" s="438"/>
      <c r="I44" s="484"/>
      <c r="J44" s="488"/>
      <c r="K44" s="489"/>
      <c r="L44" s="490">
        <f t="shared" si="0"/>
        <v>1500</v>
      </c>
      <c r="M44" s="489"/>
      <c r="N44" s="490">
        <f t="shared" si="1"/>
        <v>1500</v>
      </c>
      <c r="O44" s="489"/>
      <c r="P44" s="490">
        <f t="shared" si="2"/>
        <v>1500</v>
      </c>
      <c r="Q44" s="491"/>
      <c r="R44" s="490">
        <f t="shared" si="3"/>
        <v>1500</v>
      </c>
      <c r="S44" s="445"/>
      <c r="T44" s="490">
        <f t="shared" si="4"/>
        <v>1500</v>
      </c>
    </row>
    <row r="45" spans="1:20" ht="16.5" thickBot="1" x14ac:dyDescent="0.3">
      <c r="A45" s="492" t="s">
        <v>336</v>
      </c>
      <c r="B45" s="484"/>
      <c r="C45" s="485" t="s">
        <v>374</v>
      </c>
      <c r="D45" s="486">
        <v>15000</v>
      </c>
      <c r="E45" s="437" t="s">
        <v>309</v>
      </c>
      <c r="F45" s="487"/>
      <c r="G45" s="484"/>
      <c r="H45" s="438"/>
      <c r="I45" s="484"/>
      <c r="J45" s="488"/>
      <c r="K45" s="489"/>
      <c r="L45" s="490">
        <f t="shared" si="0"/>
        <v>0</v>
      </c>
      <c r="M45" s="489"/>
      <c r="N45" s="490">
        <f t="shared" si="1"/>
        <v>0</v>
      </c>
      <c r="O45" s="489"/>
      <c r="P45" s="490">
        <f t="shared" si="2"/>
        <v>0</v>
      </c>
      <c r="Q45" s="491"/>
      <c r="R45" s="490">
        <f t="shared" si="3"/>
        <v>0</v>
      </c>
      <c r="S45" s="445"/>
      <c r="T45" s="490">
        <f t="shared" si="4"/>
        <v>0</v>
      </c>
    </row>
    <row r="46" spans="1:20" ht="16.5" thickBot="1" x14ac:dyDescent="0.3">
      <c r="A46" s="492" t="s">
        <v>337</v>
      </c>
      <c r="B46" s="484"/>
      <c r="C46" s="485" t="s">
        <v>411</v>
      </c>
      <c r="D46" s="486">
        <v>5000</v>
      </c>
      <c r="E46" s="437" t="s">
        <v>309</v>
      </c>
      <c r="F46" s="487"/>
      <c r="G46" s="484"/>
      <c r="H46" s="438"/>
      <c r="I46" s="484"/>
      <c r="J46" s="488"/>
      <c r="K46" s="489"/>
      <c r="L46" s="490">
        <f t="shared" si="0"/>
        <v>5000</v>
      </c>
      <c r="M46" s="489"/>
      <c r="N46" s="490">
        <f t="shared" si="1"/>
        <v>5000</v>
      </c>
      <c r="O46" s="489"/>
      <c r="P46" s="490">
        <f t="shared" si="2"/>
        <v>5000</v>
      </c>
      <c r="Q46" s="491"/>
      <c r="R46" s="490">
        <f t="shared" si="3"/>
        <v>5000</v>
      </c>
      <c r="S46" s="445"/>
      <c r="T46" s="490">
        <f t="shared" si="4"/>
        <v>5000</v>
      </c>
    </row>
    <row r="47" spans="1:20" ht="16.5" thickBot="1" x14ac:dyDescent="0.3">
      <c r="A47" s="492" t="s">
        <v>338</v>
      </c>
      <c r="B47" s="484"/>
      <c r="C47" s="485"/>
      <c r="D47" s="486"/>
      <c r="E47" s="437" t="s">
        <v>309</v>
      </c>
      <c r="F47" s="487"/>
      <c r="G47" s="484"/>
      <c r="H47" s="438"/>
      <c r="I47" s="484"/>
      <c r="J47" s="488"/>
      <c r="K47" s="489"/>
      <c r="L47" s="490">
        <f t="shared" si="0"/>
        <v>0</v>
      </c>
      <c r="M47" s="489"/>
      <c r="N47" s="490">
        <f t="shared" si="1"/>
        <v>0</v>
      </c>
      <c r="O47" s="489"/>
      <c r="P47" s="490">
        <f t="shared" si="2"/>
        <v>0</v>
      </c>
      <c r="Q47" s="491"/>
      <c r="R47" s="490">
        <f t="shared" si="3"/>
        <v>0</v>
      </c>
      <c r="S47" s="445"/>
      <c r="T47" s="490">
        <f t="shared" si="4"/>
        <v>0</v>
      </c>
    </row>
    <row r="48" spans="1:20" ht="16.5" thickBot="1" x14ac:dyDescent="0.3">
      <c r="A48" s="492" t="s">
        <v>339</v>
      </c>
      <c r="B48" s="484"/>
      <c r="C48" s="485"/>
      <c r="D48" s="486"/>
      <c r="E48" s="437" t="s">
        <v>309</v>
      </c>
      <c r="F48" s="487"/>
      <c r="G48" s="484"/>
      <c r="H48" s="438"/>
      <c r="I48" s="484"/>
      <c r="J48" s="488"/>
      <c r="K48" s="489"/>
      <c r="L48" s="490">
        <f t="shared" si="0"/>
        <v>0</v>
      </c>
      <c r="M48" s="489"/>
      <c r="N48" s="490">
        <f t="shared" si="1"/>
        <v>0</v>
      </c>
      <c r="O48" s="489"/>
      <c r="P48" s="490">
        <f t="shared" si="2"/>
        <v>0</v>
      </c>
      <c r="Q48" s="491"/>
      <c r="R48" s="490">
        <f t="shared" si="3"/>
        <v>0</v>
      </c>
      <c r="S48" s="445"/>
      <c r="T48" s="490">
        <f t="shared" si="4"/>
        <v>0</v>
      </c>
    </row>
    <row r="49" spans="1:20" ht="16.5" thickBot="1" x14ac:dyDescent="0.3">
      <c r="A49" s="492" t="s">
        <v>340</v>
      </c>
      <c r="B49" s="484"/>
      <c r="C49" s="485" t="s">
        <v>411</v>
      </c>
      <c r="D49" s="486">
        <v>5000</v>
      </c>
      <c r="E49" s="437" t="s">
        <v>309</v>
      </c>
      <c r="F49" s="487"/>
      <c r="G49" s="484"/>
      <c r="H49" s="438"/>
      <c r="I49" s="484"/>
      <c r="J49" s="488"/>
      <c r="K49" s="489"/>
      <c r="L49" s="490">
        <f t="shared" si="0"/>
        <v>5000</v>
      </c>
      <c r="M49" s="489"/>
      <c r="N49" s="490">
        <f t="shared" si="1"/>
        <v>5000</v>
      </c>
      <c r="O49" s="489"/>
      <c r="P49" s="490">
        <f t="shared" si="2"/>
        <v>5000</v>
      </c>
      <c r="Q49" s="491"/>
      <c r="R49" s="490">
        <f t="shared" si="3"/>
        <v>5000</v>
      </c>
      <c r="S49" s="445"/>
      <c r="T49" s="490">
        <f t="shared" si="4"/>
        <v>5000</v>
      </c>
    </row>
    <row r="50" spans="1:20" ht="16.5" thickBot="1" x14ac:dyDescent="0.3">
      <c r="A50" s="492" t="s">
        <v>341</v>
      </c>
      <c r="B50" s="484"/>
      <c r="C50" s="485"/>
      <c r="D50" s="486"/>
      <c r="E50" s="437" t="s">
        <v>309</v>
      </c>
      <c r="F50" s="487"/>
      <c r="G50" s="484"/>
      <c r="H50" s="438"/>
      <c r="I50" s="484"/>
      <c r="J50" s="488"/>
      <c r="K50" s="489"/>
      <c r="L50" s="490">
        <f t="shared" si="0"/>
        <v>0</v>
      </c>
      <c r="M50" s="489"/>
      <c r="N50" s="490">
        <f t="shared" si="1"/>
        <v>0</v>
      </c>
      <c r="O50" s="489"/>
      <c r="P50" s="490">
        <f t="shared" si="2"/>
        <v>0</v>
      </c>
      <c r="Q50" s="491"/>
      <c r="R50" s="490">
        <f t="shared" si="3"/>
        <v>0</v>
      </c>
      <c r="S50" s="445"/>
      <c r="T50" s="490">
        <f t="shared" si="4"/>
        <v>0</v>
      </c>
    </row>
    <row r="51" spans="1:20" ht="48" thickBot="1" x14ac:dyDescent="0.3">
      <c r="A51" s="493" t="s">
        <v>342</v>
      </c>
      <c r="B51" s="484"/>
      <c r="C51" s="494" t="s">
        <v>309</v>
      </c>
      <c r="D51" s="495" t="s">
        <v>309</v>
      </c>
      <c r="E51" s="437" t="s">
        <v>309</v>
      </c>
      <c r="F51" s="496" t="s">
        <v>309</v>
      </c>
      <c r="G51" s="484"/>
      <c r="H51" s="438"/>
      <c r="I51" s="484"/>
      <c r="J51" s="497">
        <v>0</v>
      </c>
      <c r="K51" s="489"/>
      <c r="L51" s="498">
        <f>'[1]Contractual Clinicians'!C31</f>
        <v>0</v>
      </c>
      <c r="M51" s="489"/>
      <c r="N51" s="498">
        <f>'[1]Contractual Clinicians'!D31</f>
        <v>0</v>
      </c>
      <c r="O51" s="489"/>
      <c r="P51" s="498">
        <f>'[1]Contractual Clinicians'!E31</f>
        <v>0</v>
      </c>
      <c r="Q51" s="491"/>
      <c r="R51" s="498">
        <f>'[1]Contractual Clinicians'!F31</f>
        <v>0</v>
      </c>
      <c r="S51" s="445"/>
      <c r="T51" s="498">
        <f>'[1]Contractual Clinicians'!G31</f>
        <v>0</v>
      </c>
    </row>
    <row r="52" spans="1:20" ht="16.5" thickBot="1" x14ac:dyDescent="0.3">
      <c r="A52" s="493" t="s">
        <v>343</v>
      </c>
      <c r="B52" s="484"/>
      <c r="C52" s="485"/>
      <c r="D52" s="486"/>
      <c r="E52" s="437" t="s">
        <v>309</v>
      </c>
      <c r="F52" s="487"/>
      <c r="G52" s="484"/>
      <c r="H52" s="438"/>
      <c r="I52" s="484"/>
      <c r="J52" s="488"/>
      <c r="K52" s="489"/>
      <c r="L52" s="490">
        <f t="shared" si="0"/>
        <v>0</v>
      </c>
      <c r="M52" s="489"/>
      <c r="N52" s="490">
        <f t="shared" si="1"/>
        <v>0</v>
      </c>
      <c r="O52" s="489"/>
      <c r="P52" s="490">
        <f t="shared" si="2"/>
        <v>0</v>
      </c>
      <c r="Q52" s="491"/>
      <c r="R52" s="490">
        <f t="shared" si="3"/>
        <v>0</v>
      </c>
      <c r="S52" s="445"/>
      <c r="T52" s="490">
        <f t="shared" si="4"/>
        <v>0</v>
      </c>
    </row>
    <row r="53" spans="1:20" ht="16.5" thickBot="1" x14ac:dyDescent="0.3">
      <c r="A53" s="492" t="s">
        <v>344</v>
      </c>
      <c r="B53" s="484"/>
      <c r="C53" s="485" t="s">
        <v>411</v>
      </c>
      <c r="D53" s="499">
        <v>4536</v>
      </c>
      <c r="E53" s="437" t="s">
        <v>309</v>
      </c>
      <c r="F53" s="487"/>
      <c r="G53" s="484"/>
      <c r="H53" s="438"/>
      <c r="I53" s="484"/>
      <c r="J53" s="488"/>
      <c r="K53" s="489"/>
      <c r="L53" s="490">
        <f t="shared" si="0"/>
        <v>4536</v>
      </c>
      <c r="M53" s="489"/>
      <c r="N53" s="490">
        <f t="shared" si="1"/>
        <v>4536</v>
      </c>
      <c r="O53" s="489"/>
      <c r="P53" s="490">
        <f t="shared" si="2"/>
        <v>4536</v>
      </c>
      <c r="Q53" s="491"/>
      <c r="R53" s="490">
        <f t="shared" si="3"/>
        <v>4536</v>
      </c>
      <c r="S53" s="445"/>
      <c r="T53" s="490">
        <f t="shared" si="4"/>
        <v>4536</v>
      </c>
    </row>
    <row r="54" spans="1:20" ht="16.5" thickBot="1" x14ac:dyDescent="0.3">
      <c r="A54" s="500" t="s">
        <v>345</v>
      </c>
      <c r="B54" s="484"/>
      <c r="C54" s="485" t="s">
        <v>411</v>
      </c>
      <c r="D54" s="499">
        <v>0</v>
      </c>
      <c r="E54" s="437" t="s">
        <v>309</v>
      </c>
      <c r="F54" s="487"/>
      <c r="G54" s="484"/>
      <c r="H54" s="438"/>
      <c r="I54" s="484"/>
      <c r="J54" s="488"/>
      <c r="K54" s="489"/>
      <c r="L54" s="490">
        <f t="shared" si="0"/>
        <v>0</v>
      </c>
      <c r="M54" s="489"/>
      <c r="N54" s="490">
        <f t="shared" si="1"/>
        <v>0</v>
      </c>
      <c r="O54" s="489"/>
      <c r="P54" s="490">
        <f t="shared" si="2"/>
        <v>0</v>
      </c>
      <c r="Q54" s="491"/>
      <c r="R54" s="490">
        <f t="shared" si="3"/>
        <v>0</v>
      </c>
      <c r="S54" s="445"/>
      <c r="T54" s="490">
        <f t="shared" si="4"/>
        <v>0</v>
      </c>
    </row>
    <row r="55" spans="1:20" ht="16.5" thickBot="1" x14ac:dyDescent="0.3">
      <c r="A55" s="501"/>
      <c r="B55" s="484"/>
      <c r="C55" s="485"/>
      <c r="D55" s="499"/>
      <c r="E55" s="437" t="s">
        <v>309</v>
      </c>
      <c r="F55" s="487"/>
      <c r="G55" s="484"/>
      <c r="H55" s="438"/>
      <c r="I55" s="484"/>
      <c r="J55" s="488"/>
      <c r="K55" s="489"/>
      <c r="L55" s="490">
        <f t="shared" si="0"/>
        <v>0</v>
      </c>
      <c r="M55" s="489"/>
      <c r="N55" s="490">
        <f t="shared" si="1"/>
        <v>0</v>
      </c>
      <c r="O55" s="489"/>
      <c r="P55" s="490">
        <f t="shared" si="2"/>
        <v>0</v>
      </c>
      <c r="Q55" s="491"/>
      <c r="R55" s="490">
        <f t="shared" si="3"/>
        <v>0</v>
      </c>
      <c r="S55" s="445"/>
      <c r="T55" s="490">
        <f t="shared" si="4"/>
        <v>0</v>
      </c>
    </row>
    <row r="56" spans="1:20" ht="16.5" thickBot="1" x14ac:dyDescent="0.3">
      <c r="A56" s="501"/>
      <c r="B56" s="484"/>
      <c r="C56" s="485"/>
      <c r="D56" s="499"/>
      <c r="E56" s="437" t="s">
        <v>309</v>
      </c>
      <c r="F56" s="487"/>
      <c r="G56" s="484"/>
      <c r="H56" s="438"/>
      <c r="I56" s="484"/>
      <c r="J56" s="488"/>
      <c r="K56" s="489"/>
      <c r="L56" s="490">
        <f t="shared" si="0"/>
        <v>0</v>
      </c>
      <c r="M56" s="489"/>
      <c r="N56" s="490">
        <f t="shared" si="1"/>
        <v>0</v>
      </c>
      <c r="O56" s="489"/>
      <c r="P56" s="490">
        <f t="shared" si="2"/>
        <v>0</v>
      </c>
      <c r="Q56" s="491"/>
      <c r="R56" s="490">
        <f t="shared" si="3"/>
        <v>0</v>
      </c>
      <c r="S56" s="445"/>
      <c r="T56" s="490">
        <f t="shared" si="4"/>
        <v>0</v>
      </c>
    </row>
    <row r="57" spans="1:20" ht="16.5" thickBot="1" x14ac:dyDescent="0.3">
      <c r="A57" s="501"/>
      <c r="B57" s="484"/>
      <c r="C57" s="485"/>
      <c r="D57" s="499"/>
      <c r="E57" s="437" t="s">
        <v>309</v>
      </c>
      <c r="F57" s="487"/>
      <c r="G57" s="484"/>
      <c r="H57" s="438"/>
      <c r="I57" s="484"/>
      <c r="J57" s="488"/>
      <c r="K57" s="489"/>
      <c r="L57" s="490">
        <f t="shared" si="0"/>
        <v>0</v>
      </c>
      <c r="M57" s="489"/>
      <c r="N57" s="490">
        <f t="shared" si="1"/>
        <v>0</v>
      </c>
      <c r="O57" s="489"/>
      <c r="P57" s="490">
        <f t="shared" si="2"/>
        <v>0</v>
      </c>
      <c r="Q57" s="491"/>
      <c r="R57" s="490">
        <f t="shared" si="3"/>
        <v>0</v>
      </c>
      <c r="S57" s="445"/>
      <c r="T57" s="490">
        <f t="shared" si="4"/>
        <v>0</v>
      </c>
    </row>
    <row r="58" spans="1:20" ht="16.5" thickBot="1" x14ac:dyDescent="0.3">
      <c r="A58" s="501"/>
      <c r="B58" s="484"/>
      <c r="C58" s="485"/>
      <c r="D58" s="499"/>
      <c r="E58" s="437" t="s">
        <v>309</v>
      </c>
      <c r="F58" s="487"/>
      <c r="G58" s="484"/>
      <c r="H58" s="438"/>
      <c r="I58" s="484"/>
      <c r="J58" s="488"/>
      <c r="K58" s="489"/>
      <c r="L58" s="490">
        <f t="shared" si="0"/>
        <v>0</v>
      </c>
      <c r="M58" s="489"/>
      <c r="N58" s="490">
        <f t="shared" si="1"/>
        <v>0</v>
      </c>
      <c r="O58" s="489"/>
      <c r="P58" s="490">
        <f t="shared" si="2"/>
        <v>0</v>
      </c>
      <c r="Q58" s="491"/>
      <c r="R58" s="490">
        <f t="shared" si="3"/>
        <v>0</v>
      </c>
      <c r="S58" s="445"/>
      <c r="T58" s="490">
        <f t="shared" si="4"/>
        <v>0</v>
      </c>
    </row>
    <row r="59" spans="1:20" ht="16.5" thickBot="1" x14ac:dyDescent="0.3">
      <c r="A59" s="501"/>
      <c r="B59" s="484"/>
      <c r="C59" s="485"/>
      <c r="D59" s="499"/>
      <c r="E59" s="437" t="s">
        <v>309</v>
      </c>
      <c r="F59" s="487"/>
      <c r="G59" s="484"/>
      <c r="H59" s="438"/>
      <c r="I59" s="484"/>
      <c r="J59" s="488"/>
      <c r="K59" s="489"/>
      <c r="L59" s="490">
        <f t="shared" si="0"/>
        <v>0</v>
      </c>
      <c r="M59" s="489"/>
      <c r="N59" s="490">
        <f t="shared" si="1"/>
        <v>0</v>
      </c>
      <c r="O59" s="489"/>
      <c r="P59" s="490">
        <f t="shared" si="2"/>
        <v>0</v>
      </c>
      <c r="Q59" s="491"/>
      <c r="R59" s="490">
        <f t="shared" si="3"/>
        <v>0</v>
      </c>
      <c r="S59" s="445"/>
      <c r="T59" s="490">
        <f t="shared" si="4"/>
        <v>0</v>
      </c>
    </row>
    <row r="60" spans="1:20" ht="16.5" thickBot="1" x14ac:dyDescent="0.3">
      <c r="A60" s="501"/>
      <c r="B60" s="484"/>
      <c r="C60" s="485"/>
      <c r="D60" s="499"/>
      <c r="E60" s="437" t="s">
        <v>309</v>
      </c>
      <c r="F60" s="487"/>
      <c r="G60" s="484"/>
      <c r="H60" s="438"/>
      <c r="I60" s="484"/>
      <c r="J60" s="488"/>
      <c r="K60" s="489"/>
      <c r="L60" s="490">
        <f t="shared" si="0"/>
        <v>0</v>
      </c>
      <c r="M60" s="489"/>
      <c r="N60" s="490">
        <f t="shared" si="1"/>
        <v>0</v>
      </c>
      <c r="O60" s="489"/>
      <c r="P60" s="490">
        <f t="shared" si="2"/>
        <v>0</v>
      </c>
      <c r="Q60" s="491"/>
      <c r="R60" s="490">
        <f t="shared" si="3"/>
        <v>0</v>
      </c>
      <c r="S60" s="445"/>
      <c r="T60" s="490">
        <f t="shared" si="4"/>
        <v>0</v>
      </c>
    </row>
    <row r="61" spans="1:20" ht="16.5" thickBot="1" x14ac:dyDescent="0.3">
      <c r="A61" s="501"/>
      <c r="B61" s="484"/>
      <c r="C61" s="485"/>
      <c r="D61" s="499"/>
      <c r="E61" s="437" t="s">
        <v>309</v>
      </c>
      <c r="F61" s="487"/>
      <c r="G61" s="484"/>
      <c r="H61" s="438"/>
      <c r="I61" s="484"/>
      <c r="J61" s="488"/>
      <c r="K61" s="489"/>
      <c r="L61" s="490">
        <f t="shared" si="0"/>
        <v>0</v>
      </c>
      <c r="M61" s="489"/>
      <c r="N61" s="490">
        <f t="shared" si="1"/>
        <v>0</v>
      </c>
      <c r="O61" s="489"/>
      <c r="P61" s="490">
        <f t="shared" si="2"/>
        <v>0</v>
      </c>
      <c r="Q61" s="491"/>
      <c r="R61" s="490">
        <f t="shared" si="3"/>
        <v>0</v>
      </c>
      <c r="S61" s="445"/>
      <c r="T61" s="490">
        <f t="shared" si="4"/>
        <v>0</v>
      </c>
    </row>
    <row r="62" spans="1:20" ht="16.5" thickBot="1" x14ac:dyDescent="0.3">
      <c r="A62" s="501"/>
      <c r="B62" s="484"/>
      <c r="C62" s="485"/>
      <c r="D62" s="499"/>
      <c r="E62" s="437" t="s">
        <v>309</v>
      </c>
      <c r="F62" s="487"/>
      <c r="G62" s="484"/>
      <c r="H62" s="438"/>
      <c r="I62" s="484"/>
      <c r="J62" s="488"/>
      <c r="K62" s="489"/>
      <c r="L62" s="490">
        <f t="shared" si="0"/>
        <v>0</v>
      </c>
      <c r="M62" s="489"/>
      <c r="N62" s="490">
        <f t="shared" si="1"/>
        <v>0</v>
      </c>
      <c r="O62" s="489"/>
      <c r="P62" s="490">
        <f t="shared" si="2"/>
        <v>0</v>
      </c>
      <c r="Q62" s="491"/>
      <c r="R62" s="490">
        <f t="shared" si="3"/>
        <v>0</v>
      </c>
      <c r="S62" s="445"/>
      <c r="T62" s="490">
        <f t="shared" si="4"/>
        <v>0</v>
      </c>
    </row>
    <row r="63" spans="1:20" ht="16.5" thickBot="1" x14ac:dyDescent="0.3">
      <c r="A63" s="502"/>
      <c r="B63" s="484"/>
      <c r="C63" s="503"/>
      <c r="D63" s="503"/>
      <c r="E63" s="503"/>
      <c r="F63" s="503"/>
      <c r="G63" s="484"/>
      <c r="H63" s="458"/>
      <c r="I63" s="484"/>
      <c r="J63" s="504"/>
      <c r="K63" s="481"/>
      <c r="L63" s="504"/>
      <c r="M63" s="481"/>
      <c r="N63" s="504"/>
      <c r="O63" s="481"/>
      <c r="P63" s="504"/>
      <c r="Q63" s="482"/>
      <c r="R63" s="505"/>
      <c r="S63" s="445"/>
      <c r="T63" s="505"/>
    </row>
    <row r="64" spans="1:20" ht="16.5" thickBot="1" x14ac:dyDescent="0.3">
      <c r="B64" s="479"/>
      <c r="C64" s="506"/>
      <c r="D64" s="506"/>
      <c r="E64" s="506"/>
      <c r="F64" s="506"/>
      <c r="G64" s="479"/>
      <c r="H64" s="507" t="s">
        <v>346</v>
      </c>
      <c r="I64" s="479"/>
      <c r="J64" s="508">
        <f>SUM(J40:J62)</f>
        <v>0</v>
      </c>
      <c r="K64" s="509"/>
      <c r="L64" s="508">
        <f>SUM(L40:L62)</f>
        <v>16411</v>
      </c>
      <c r="M64" s="509"/>
      <c r="N64" s="508">
        <f>SUM(N40:N62)</f>
        <v>16411</v>
      </c>
      <c r="O64" s="509"/>
      <c r="P64" s="508">
        <f>SUM(P40:P62)</f>
        <v>16411</v>
      </c>
      <c r="Q64" s="510"/>
      <c r="R64" s="508">
        <f>SUM(R40:R62)</f>
        <v>16411</v>
      </c>
      <c r="S64" s="469"/>
      <c r="T64" s="508">
        <f>SUM(T40:T62)</f>
        <v>16411</v>
      </c>
    </row>
    <row r="65" spans="1:20" ht="15.75" x14ac:dyDescent="0.25">
      <c r="A65" s="511"/>
      <c r="B65" s="512"/>
      <c r="C65" s="513"/>
      <c r="D65" s="513"/>
      <c r="E65" s="513"/>
      <c r="F65" s="513"/>
      <c r="G65" s="512"/>
      <c r="H65" s="458"/>
      <c r="I65" s="512"/>
      <c r="J65" s="514"/>
      <c r="K65" s="489"/>
      <c r="L65" s="514"/>
      <c r="M65" s="489"/>
      <c r="N65" s="514"/>
      <c r="O65" s="489"/>
      <c r="P65" s="514"/>
      <c r="Q65" s="491"/>
      <c r="R65" s="474"/>
      <c r="S65" s="454"/>
      <c r="T65" s="474"/>
    </row>
    <row r="66" spans="1:20" ht="15.75" x14ac:dyDescent="0.25">
      <c r="A66" s="511"/>
      <c r="B66" s="512"/>
      <c r="C66" s="513"/>
      <c r="D66" s="513"/>
      <c r="E66" s="513"/>
      <c r="F66" s="513"/>
      <c r="G66" s="512"/>
      <c r="H66" s="458"/>
      <c r="I66" s="512"/>
      <c r="J66" s="514"/>
      <c r="K66" s="489"/>
      <c r="L66" s="514"/>
      <c r="M66" s="489"/>
      <c r="N66" s="514"/>
      <c r="O66" s="489"/>
      <c r="P66" s="514"/>
      <c r="Q66" s="491"/>
      <c r="R66" s="474"/>
      <c r="S66" s="454"/>
      <c r="T66" s="474"/>
    </row>
    <row r="67" spans="1:20" ht="16.5" thickBot="1" x14ac:dyDescent="0.3">
      <c r="A67" s="511"/>
      <c r="B67" s="512"/>
      <c r="C67" s="513"/>
      <c r="D67" s="513"/>
      <c r="E67" s="513"/>
      <c r="F67" s="513"/>
      <c r="G67" s="512"/>
      <c r="H67" s="458"/>
      <c r="I67" s="512"/>
      <c r="J67" s="514"/>
      <c r="K67" s="489"/>
      <c r="L67" s="514"/>
      <c r="M67" s="489"/>
      <c r="N67" s="514"/>
      <c r="O67" s="489"/>
      <c r="P67" s="514"/>
      <c r="Q67" s="491"/>
      <c r="R67" s="474"/>
      <c r="S67" s="454"/>
      <c r="T67" s="474"/>
    </row>
    <row r="68" spans="1:20" ht="18.75" thickBot="1" x14ac:dyDescent="0.3">
      <c r="A68" s="478" t="s">
        <v>347</v>
      </c>
      <c r="B68" s="479"/>
      <c r="C68" s="506"/>
      <c r="D68" s="506"/>
      <c r="E68" s="506"/>
      <c r="F68" s="506"/>
      <c r="G68" s="479"/>
      <c r="H68" s="458"/>
      <c r="I68" s="479"/>
      <c r="J68" s="480"/>
      <c r="K68" s="481"/>
      <c r="L68" s="480"/>
      <c r="M68" s="481"/>
      <c r="N68" s="480"/>
      <c r="O68" s="515"/>
      <c r="P68" s="480"/>
      <c r="Q68" s="482"/>
      <c r="R68" s="462"/>
      <c r="S68" s="445"/>
      <c r="T68" s="462"/>
    </row>
    <row r="69" spans="1:20" ht="16.5" thickBot="1" x14ac:dyDescent="0.3">
      <c r="A69" s="516" t="s">
        <v>170</v>
      </c>
      <c r="B69" s="517"/>
      <c r="C69" s="518" t="s">
        <v>309</v>
      </c>
      <c r="D69" s="494" t="s">
        <v>309</v>
      </c>
      <c r="E69" s="494" t="s">
        <v>309</v>
      </c>
      <c r="F69" s="494" t="s">
        <v>309</v>
      </c>
      <c r="G69" s="517"/>
      <c r="H69" s="519"/>
      <c r="I69" s="517"/>
      <c r="J69" s="498">
        <f>'[1]Salaries - Year O'!D26</f>
        <v>0</v>
      </c>
      <c r="K69" s="489"/>
      <c r="L69" s="498">
        <f>'[1]Salaries - Year 1'!B68</f>
        <v>0</v>
      </c>
      <c r="M69" s="520"/>
      <c r="N69" s="498">
        <f>'[1]Salaries - Year 2'!B68</f>
        <v>0</v>
      </c>
      <c r="O69" s="520"/>
      <c r="P69" s="498">
        <f>'[1]Salaries - Year 3'!B68</f>
        <v>0</v>
      </c>
      <c r="Q69" s="491"/>
      <c r="R69" s="498">
        <f>'[1]Salaries - Year 4'!B68</f>
        <v>0</v>
      </c>
      <c r="S69" s="445"/>
      <c r="T69" s="498">
        <f>'[1]Salaries - Year 5'!B68</f>
        <v>0</v>
      </c>
    </row>
    <row r="70" spans="1:20" ht="16.5" thickBot="1" x14ac:dyDescent="0.3">
      <c r="A70" s="521" t="s">
        <v>348</v>
      </c>
      <c r="B70" s="517"/>
      <c r="C70" s="518" t="s">
        <v>309</v>
      </c>
      <c r="D70" s="494" t="s">
        <v>309</v>
      </c>
      <c r="E70" s="494" t="s">
        <v>309</v>
      </c>
      <c r="F70" s="494" t="s">
        <v>309</v>
      </c>
      <c r="G70" s="517"/>
      <c r="H70" s="519"/>
      <c r="I70" s="517"/>
      <c r="J70" s="498">
        <v>0</v>
      </c>
      <c r="K70" s="489"/>
      <c r="L70" s="498">
        <f>'[1]Salaries - Year 1'!F35</f>
        <v>0</v>
      </c>
      <c r="M70" s="520"/>
      <c r="N70" s="498">
        <f>'[1]Salaries - Year 2'!F35</f>
        <v>0</v>
      </c>
      <c r="O70" s="520"/>
      <c r="P70" s="498">
        <f>'[1]Salaries - Year 3'!F35</f>
        <v>0</v>
      </c>
      <c r="Q70" s="491"/>
      <c r="R70" s="498">
        <f>'[1]Salaries - Year 4'!F35</f>
        <v>0</v>
      </c>
      <c r="S70" s="445"/>
      <c r="T70" s="498">
        <f>'[1]Salaries - Year 5'!F35</f>
        <v>0</v>
      </c>
    </row>
    <row r="71" spans="1:20" ht="16.5" thickBot="1" x14ac:dyDescent="0.3">
      <c r="A71" s="522" t="s">
        <v>349</v>
      </c>
      <c r="B71" s="517"/>
      <c r="C71" s="518" t="s">
        <v>309</v>
      </c>
      <c r="D71" s="494" t="s">
        <v>309</v>
      </c>
      <c r="E71" s="494" t="s">
        <v>309</v>
      </c>
      <c r="F71" s="494" t="s">
        <v>309</v>
      </c>
      <c r="G71" s="517"/>
      <c r="H71" s="519"/>
      <c r="I71" s="517"/>
      <c r="J71" s="498">
        <v>0</v>
      </c>
      <c r="K71" s="489"/>
      <c r="L71" s="498">
        <f>'[1]Salaries - Year 1'!E35</f>
        <v>0</v>
      </c>
      <c r="M71" s="520"/>
      <c r="N71" s="498">
        <f>'[1]Salaries - Year 2'!E35</f>
        <v>0</v>
      </c>
      <c r="O71" s="520"/>
      <c r="P71" s="498">
        <f>'[1]Salaries - Year 3'!E35</f>
        <v>0</v>
      </c>
      <c r="Q71" s="491"/>
      <c r="R71" s="498">
        <f>'[1]Salaries - Year 4'!E35</f>
        <v>0</v>
      </c>
      <c r="S71" s="445"/>
      <c r="T71" s="498">
        <f>'[1]Salaries - Year 5'!E35</f>
        <v>0</v>
      </c>
    </row>
    <row r="72" spans="1:20" ht="16.5" thickBot="1" x14ac:dyDescent="0.3">
      <c r="A72" s="523" t="s">
        <v>350</v>
      </c>
      <c r="B72" s="517"/>
      <c r="C72" s="518" t="s">
        <v>309</v>
      </c>
      <c r="D72" s="494" t="s">
        <v>309</v>
      </c>
      <c r="E72" s="494" t="s">
        <v>309</v>
      </c>
      <c r="F72" s="494" t="s">
        <v>309</v>
      </c>
      <c r="G72" s="517"/>
      <c r="H72" s="519"/>
      <c r="I72" s="517"/>
      <c r="J72" s="490"/>
      <c r="K72" s="489"/>
      <c r="L72" s="524"/>
      <c r="M72" s="520"/>
      <c r="N72" s="524"/>
      <c r="O72" s="520"/>
      <c r="P72" s="524"/>
      <c r="Q72" s="491"/>
      <c r="R72" s="524"/>
      <c r="S72" s="454"/>
      <c r="T72" s="524"/>
    </row>
    <row r="73" spans="1:20" ht="16.5" thickBot="1" x14ac:dyDescent="0.3">
      <c r="A73" s="525" t="s">
        <v>351</v>
      </c>
      <c r="B73" s="517"/>
      <c r="C73" s="518" t="s">
        <v>309</v>
      </c>
      <c r="D73" s="494" t="s">
        <v>309</v>
      </c>
      <c r="E73" s="494" t="s">
        <v>309</v>
      </c>
      <c r="F73" s="494" t="s">
        <v>309</v>
      </c>
      <c r="G73" s="517"/>
      <c r="H73" s="519"/>
      <c r="I73" s="517"/>
      <c r="J73" s="498">
        <f>'[1]Salaries - Year O'!D28</f>
        <v>0</v>
      </c>
      <c r="K73" s="489"/>
      <c r="L73" s="498">
        <f>'[1]Salaries - Year 1'!E63</f>
        <v>0</v>
      </c>
      <c r="M73" s="520"/>
      <c r="N73" s="498">
        <f>'[1]Salaries - Year 2'!E63</f>
        <v>0</v>
      </c>
      <c r="O73" s="520"/>
      <c r="P73" s="498">
        <f>'[1]Salaries - Year 3'!E63</f>
        <v>0</v>
      </c>
      <c r="Q73" s="491"/>
      <c r="R73" s="498">
        <f>'[1]Salaries - Year 4'!E63</f>
        <v>0</v>
      </c>
      <c r="S73" s="445"/>
      <c r="T73" s="498">
        <f>'[1]Salaries - Year 5'!E63</f>
        <v>0</v>
      </c>
    </row>
    <row r="74" spans="1:20" ht="16.5" thickBot="1" x14ac:dyDescent="0.3">
      <c r="A74" s="492" t="s">
        <v>352</v>
      </c>
      <c r="B74" s="517"/>
      <c r="C74" s="518" t="s">
        <v>309</v>
      </c>
      <c r="D74" s="494" t="s">
        <v>309</v>
      </c>
      <c r="E74" s="494" t="s">
        <v>309</v>
      </c>
      <c r="F74" s="494" t="s">
        <v>309</v>
      </c>
      <c r="G74" s="517"/>
      <c r="H74" s="519"/>
      <c r="I74" s="517"/>
      <c r="J74" s="498">
        <f>'[1]Salaries - Year O'!D29</f>
        <v>0</v>
      </c>
      <c r="K74" s="489"/>
      <c r="L74" s="498">
        <f>'[1]Salaries - Year 1'!B74</f>
        <v>0</v>
      </c>
      <c r="M74" s="520"/>
      <c r="N74" s="498">
        <f>'[1]Salaries - Year 2'!B74</f>
        <v>0</v>
      </c>
      <c r="O74" s="520"/>
      <c r="P74" s="498">
        <f>'[1]Salaries - Year 3'!B74</f>
        <v>0</v>
      </c>
      <c r="Q74" s="491"/>
      <c r="R74" s="498">
        <f>'[1]Salaries - Year 4'!B74</f>
        <v>0</v>
      </c>
      <c r="S74" s="445"/>
      <c r="T74" s="498">
        <f>'[1]Salaries - Year 5'!B74</f>
        <v>0</v>
      </c>
    </row>
    <row r="75" spans="1:20" ht="16.5" thickBot="1" x14ac:dyDescent="0.3">
      <c r="A75" s="522" t="s">
        <v>353</v>
      </c>
      <c r="B75" s="517"/>
      <c r="C75" s="526" t="s">
        <v>411</v>
      </c>
      <c r="D75" s="527">
        <v>15000</v>
      </c>
      <c r="E75" s="487"/>
      <c r="F75" s="528"/>
      <c r="G75" s="517"/>
      <c r="H75" s="519"/>
      <c r="I75" s="517"/>
      <c r="J75" s="490"/>
      <c r="K75" s="489"/>
      <c r="L75" s="490">
        <f>IF($C75="Per Employee",$L$175*$D75,IF($C75="% of Salaries",$E75*$L$176,IF($C75="Fixed Per Year",$D75,0)))</f>
        <v>15000</v>
      </c>
      <c r="M75" s="520"/>
      <c r="N75" s="490">
        <f>IF($C75="Per Employee",$N$175*$D75,IF($C75="% of Salaries",$E75*$N$176,IF($C75="Fixed Per Year",$D75)))*(1+$F75)^1</f>
        <v>15000</v>
      </c>
      <c r="O75" s="520"/>
      <c r="P75" s="490">
        <f>IF($C75="Per Employee",$P$175*$D75,IF($C75="% of Salaries",$E75*$P$176,IF($C75="Fixed Per Year",$D75)))*(1+$F75)^2</f>
        <v>15000</v>
      </c>
      <c r="Q75" s="491"/>
      <c r="R75" s="490">
        <f>IF($C75="Per Employee",$R$175*$D75,IF($C75="% of Salaries",$E75*$R$176,IF($C75="Fixed Per Year",$D75)))*(1+$F75)^3</f>
        <v>15000</v>
      </c>
      <c r="S75" s="454"/>
      <c r="T75" s="490">
        <f>IF($C75="Per Employee",$T$175*$D75,IF($C75="% of Salaries",$E75*$T$176,IF($C75="Fixed Per Year",$D75)))*(1+$F75)^4</f>
        <v>15000</v>
      </c>
    </row>
    <row r="76" spans="1:20" ht="16.5" thickBot="1" x14ac:dyDescent="0.3">
      <c r="A76" s="525" t="s">
        <v>354</v>
      </c>
      <c r="B76" s="517"/>
      <c r="C76" s="526" t="s">
        <v>411</v>
      </c>
      <c r="D76" s="527">
        <v>7000</v>
      </c>
      <c r="E76" s="487"/>
      <c r="F76" s="528"/>
      <c r="G76" s="517"/>
      <c r="H76" s="519"/>
      <c r="I76" s="517"/>
      <c r="J76" s="490"/>
      <c r="K76" s="489"/>
      <c r="L76" s="490">
        <f t="shared" ref="L76:L81" si="5">IF($C76="Per Employee",$L$175*$D76,IF($C76="% of Salaries",$E76*$L$176,IF($C76="Fixed Per Year",$D76,0)))</f>
        <v>7000</v>
      </c>
      <c r="M76" s="489"/>
      <c r="N76" s="490">
        <f t="shared" ref="N76:N90" si="6">IF($C76="Per Employee",$N$175*$D76,IF($C76="% of Salaries",$E76*$N$176,IF($C76="Fixed Per Year",$D76)))*(1+$F76)^1</f>
        <v>7000</v>
      </c>
      <c r="O76" s="520"/>
      <c r="P76" s="490">
        <f t="shared" ref="P76:P90" si="7">IF($C76="Per Employee",$P$175*$D76,IF($C76="% of Salaries",$E76*$P$176,IF($C76="Fixed Per Year",$D76)))*(1+$F76)^2</f>
        <v>7000</v>
      </c>
      <c r="Q76" s="491"/>
      <c r="R76" s="490">
        <f t="shared" ref="R76:R90" si="8">IF($C76="Per Employee",$R$175*$D76,IF($C76="% of Salaries",$E76*$R$176,IF($C76="Fixed Per Year",$D76)))*(1+$F76)^3</f>
        <v>7000</v>
      </c>
      <c r="S76" s="454"/>
      <c r="T76" s="490">
        <f t="shared" ref="T76:T90" si="9">IF($C76="Per Employee",$T$175*$D76,IF($C76="% of Salaries",$E76*$T$176,IF($C76="Fixed Per Year",$D76)))*(1+$F76)^4</f>
        <v>7000</v>
      </c>
    </row>
    <row r="77" spans="1:20" ht="16.5" thickBot="1" x14ac:dyDescent="0.3">
      <c r="A77" s="525" t="s">
        <v>355</v>
      </c>
      <c r="B77" s="517"/>
      <c r="C77" s="526" t="s">
        <v>411</v>
      </c>
      <c r="D77" s="527">
        <v>99774</v>
      </c>
      <c r="E77" s="487"/>
      <c r="F77" s="528"/>
      <c r="G77" s="517"/>
      <c r="H77" s="519"/>
      <c r="I77" s="517"/>
      <c r="J77" s="490"/>
      <c r="K77" s="489"/>
      <c r="L77" s="490">
        <f t="shared" si="5"/>
        <v>99774</v>
      </c>
      <c r="M77" s="489"/>
      <c r="N77" s="490">
        <f t="shared" si="6"/>
        <v>99774</v>
      </c>
      <c r="O77" s="489"/>
      <c r="P77" s="490">
        <f t="shared" si="7"/>
        <v>99774</v>
      </c>
      <c r="Q77" s="491"/>
      <c r="R77" s="490">
        <f t="shared" si="8"/>
        <v>99774</v>
      </c>
      <c r="S77" s="445"/>
      <c r="T77" s="490">
        <f t="shared" si="9"/>
        <v>99774</v>
      </c>
    </row>
    <row r="78" spans="1:20" ht="16.5" thickBot="1" x14ac:dyDescent="0.3">
      <c r="A78" s="529"/>
      <c r="B78" s="517"/>
      <c r="C78" s="526"/>
      <c r="D78" s="527"/>
      <c r="E78" s="487"/>
      <c r="F78" s="528"/>
      <c r="G78" s="517"/>
      <c r="H78" s="519"/>
      <c r="I78" s="517"/>
      <c r="J78" s="490"/>
      <c r="K78" s="489"/>
      <c r="L78" s="490">
        <f t="shared" si="5"/>
        <v>0</v>
      </c>
      <c r="M78" s="489"/>
      <c r="N78" s="490">
        <f t="shared" si="6"/>
        <v>0</v>
      </c>
      <c r="O78" s="489"/>
      <c r="P78" s="490">
        <f t="shared" si="7"/>
        <v>0</v>
      </c>
      <c r="Q78" s="491"/>
      <c r="R78" s="490">
        <f t="shared" si="8"/>
        <v>0</v>
      </c>
      <c r="S78" s="445"/>
      <c r="T78" s="490">
        <f t="shared" si="9"/>
        <v>0</v>
      </c>
    </row>
    <row r="79" spans="1:20" ht="16.5" thickBot="1" x14ac:dyDescent="0.3">
      <c r="A79" s="529"/>
      <c r="B79" s="517"/>
      <c r="C79" s="526"/>
      <c r="D79" s="527"/>
      <c r="E79" s="487"/>
      <c r="F79" s="528"/>
      <c r="G79" s="517"/>
      <c r="H79" s="519"/>
      <c r="I79" s="517"/>
      <c r="J79" s="490"/>
      <c r="K79" s="489"/>
      <c r="L79" s="490">
        <f t="shared" si="5"/>
        <v>0</v>
      </c>
      <c r="M79" s="489"/>
      <c r="N79" s="490">
        <f t="shared" si="6"/>
        <v>0</v>
      </c>
      <c r="O79" s="489"/>
      <c r="P79" s="490">
        <f t="shared" si="7"/>
        <v>0</v>
      </c>
      <c r="Q79" s="491"/>
      <c r="R79" s="490">
        <f t="shared" si="8"/>
        <v>0</v>
      </c>
      <c r="S79" s="445"/>
      <c r="T79" s="490">
        <f t="shared" si="9"/>
        <v>0</v>
      </c>
    </row>
    <row r="80" spans="1:20" ht="16.5" thickBot="1" x14ac:dyDescent="0.3">
      <c r="A80" s="529"/>
      <c r="B80" s="517"/>
      <c r="C80" s="526"/>
      <c r="D80" s="527"/>
      <c r="E80" s="487"/>
      <c r="F80" s="528"/>
      <c r="G80" s="517"/>
      <c r="H80" s="519"/>
      <c r="I80" s="517"/>
      <c r="J80" s="490"/>
      <c r="K80" s="489"/>
      <c r="L80" s="490">
        <f t="shared" si="5"/>
        <v>0</v>
      </c>
      <c r="M80" s="489"/>
      <c r="N80" s="490">
        <f t="shared" si="6"/>
        <v>0</v>
      </c>
      <c r="O80" s="489"/>
      <c r="P80" s="490">
        <f t="shared" si="7"/>
        <v>0</v>
      </c>
      <c r="Q80" s="491"/>
      <c r="R80" s="490">
        <f t="shared" si="8"/>
        <v>0</v>
      </c>
      <c r="S80" s="445"/>
      <c r="T80" s="490">
        <f t="shared" si="9"/>
        <v>0</v>
      </c>
    </row>
    <row r="81" spans="1:20" ht="16.5" thickBot="1" x14ac:dyDescent="0.3">
      <c r="A81" s="501"/>
      <c r="C81" s="526"/>
      <c r="D81" s="527"/>
      <c r="E81" s="487"/>
      <c r="F81" s="528"/>
      <c r="H81" s="519"/>
      <c r="J81" s="490"/>
      <c r="L81" s="490">
        <f t="shared" si="5"/>
        <v>0</v>
      </c>
      <c r="N81" s="490">
        <f t="shared" si="6"/>
        <v>0</v>
      </c>
      <c r="P81" s="490">
        <f t="shared" si="7"/>
        <v>0</v>
      </c>
      <c r="Q81" s="9"/>
      <c r="R81" s="490">
        <f t="shared" si="8"/>
        <v>0</v>
      </c>
      <c r="S81" s="9"/>
      <c r="T81" s="490">
        <f t="shared" si="9"/>
        <v>0</v>
      </c>
    </row>
    <row r="82" spans="1:20" ht="16.5" thickBot="1" x14ac:dyDescent="0.3">
      <c r="A82" s="530" t="s">
        <v>356</v>
      </c>
      <c r="B82" s="517"/>
      <c r="C82" s="518" t="s">
        <v>309</v>
      </c>
      <c r="D82" s="494" t="s">
        <v>309</v>
      </c>
      <c r="E82" s="494" t="s">
        <v>309</v>
      </c>
      <c r="F82" s="494" t="s">
        <v>309</v>
      </c>
      <c r="G82" s="517"/>
      <c r="H82" s="519"/>
      <c r="I82" s="517"/>
      <c r="J82" s="498">
        <v>0</v>
      </c>
      <c r="K82" s="489"/>
      <c r="L82" s="498">
        <v>0</v>
      </c>
      <c r="M82" s="489"/>
      <c r="N82" s="498">
        <v>0</v>
      </c>
      <c r="O82" s="489"/>
      <c r="P82" s="498">
        <v>0</v>
      </c>
      <c r="Q82" s="491"/>
      <c r="R82" s="498">
        <v>0</v>
      </c>
      <c r="S82" s="445"/>
      <c r="T82" s="498">
        <v>0</v>
      </c>
    </row>
    <row r="83" spans="1:20" ht="16.5" thickBot="1" x14ac:dyDescent="0.3">
      <c r="A83" s="483" t="s">
        <v>357</v>
      </c>
      <c r="B83" s="517"/>
      <c r="C83" s="526" t="s">
        <v>411</v>
      </c>
      <c r="D83" s="527">
        <v>500</v>
      </c>
      <c r="E83" s="487"/>
      <c r="F83" s="528"/>
      <c r="G83" s="517"/>
      <c r="H83" s="519"/>
      <c r="I83" s="517"/>
      <c r="J83" s="490"/>
      <c r="K83" s="489"/>
      <c r="L83" s="490">
        <f>IF($C83="Per Employee",$L$175*$D83,IF($C83="% of Salaries",$E83*$L$176,IF($C83="Fixed Per Year",$D83,0)))</f>
        <v>500</v>
      </c>
      <c r="M83" s="489"/>
      <c r="N83" s="490">
        <f t="shared" si="6"/>
        <v>500</v>
      </c>
      <c r="O83" s="489"/>
      <c r="P83" s="490">
        <f t="shared" si="7"/>
        <v>500</v>
      </c>
      <c r="Q83" s="491"/>
      <c r="R83" s="490">
        <f t="shared" si="8"/>
        <v>500</v>
      </c>
      <c r="S83" s="445"/>
      <c r="T83" s="490">
        <f t="shared" si="9"/>
        <v>500</v>
      </c>
    </row>
    <row r="84" spans="1:20" ht="16.5" thickBot="1" x14ac:dyDescent="0.3">
      <c r="A84" s="492" t="s">
        <v>358</v>
      </c>
      <c r="B84" s="517"/>
      <c r="C84" s="526" t="s">
        <v>411</v>
      </c>
      <c r="D84" s="527">
        <v>4500</v>
      </c>
      <c r="E84" s="487"/>
      <c r="F84" s="528"/>
      <c r="G84" s="517"/>
      <c r="H84" s="519"/>
      <c r="I84" s="517"/>
      <c r="J84" s="490"/>
      <c r="K84" s="489"/>
      <c r="L84" s="490">
        <f t="shared" ref="L84:L90" si="10">IF($C84="Per Employee",$L$175*$D84,IF($C84="% of Salaries",$E84*$L$176,IF($C84="Fixed Per Year",$D84,0)))</f>
        <v>4500</v>
      </c>
      <c r="M84" s="489"/>
      <c r="N84" s="490">
        <f t="shared" si="6"/>
        <v>4500</v>
      </c>
      <c r="O84" s="489"/>
      <c r="P84" s="490">
        <f t="shared" si="7"/>
        <v>4500</v>
      </c>
      <c r="Q84" s="491"/>
      <c r="R84" s="490">
        <f t="shared" si="8"/>
        <v>4500</v>
      </c>
      <c r="S84" s="445"/>
      <c r="T84" s="490">
        <f t="shared" si="9"/>
        <v>4500</v>
      </c>
    </row>
    <row r="85" spans="1:20" ht="16.5" thickBot="1" x14ac:dyDescent="0.3">
      <c r="A85" s="492" t="s">
        <v>359</v>
      </c>
      <c r="B85" s="517"/>
      <c r="C85" s="526" t="s">
        <v>411</v>
      </c>
      <c r="D85" s="527">
        <v>1200</v>
      </c>
      <c r="E85" s="487"/>
      <c r="F85" s="528"/>
      <c r="G85" s="517"/>
      <c r="H85" s="519"/>
      <c r="I85" s="517"/>
      <c r="J85" s="490"/>
      <c r="K85" s="489"/>
      <c r="L85" s="490">
        <f t="shared" si="10"/>
        <v>1200</v>
      </c>
      <c r="M85" s="489"/>
      <c r="N85" s="490">
        <f t="shared" si="6"/>
        <v>1200</v>
      </c>
      <c r="O85" s="489"/>
      <c r="P85" s="490">
        <f t="shared" si="7"/>
        <v>1200</v>
      </c>
      <c r="Q85" s="491"/>
      <c r="R85" s="490">
        <f t="shared" si="8"/>
        <v>1200</v>
      </c>
      <c r="S85" s="445"/>
      <c r="T85" s="490">
        <f t="shared" si="9"/>
        <v>1200</v>
      </c>
    </row>
    <row r="86" spans="1:20" ht="16.5" thickBot="1" x14ac:dyDescent="0.3">
      <c r="A86" s="492" t="s">
        <v>360</v>
      </c>
      <c r="B86" s="517"/>
      <c r="C86" s="526" t="s">
        <v>413</v>
      </c>
      <c r="D86" s="527">
        <v>4536</v>
      </c>
      <c r="E86" s="487"/>
      <c r="F86" s="528"/>
      <c r="G86" s="517"/>
      <c r="H86" s="519"/>
      <c r="I86" s="517"/>
      <c r="J86" s="490"/>
      <c r="K86" s="489"/>
      <c r="L86" s="490">
        <f t="shared" si="10"/>
        <v>0</v>
      </c>
      <c r="M86" s="489"/>
      <c r="N86" s="490">
        <f t="shared" si="6"/>
        <v>0</v>
      </c>
      <c r="O86" s="489"/>
      <c r="P86" s="490">
        <f t="shared" si="7"/>
        <v>0</v>
      </c>
      <c r="Q86" s="491"/>
      <c r="R86" s="490">
        <f t="shared" si="8"/>
        <v>0</v>
      </c>
      <c r="S86" s="445"/>
      <c r="T86" s="490">
        <f t="shared" si="9"/>
        <v>0</v>
      </c>
    </row>
    <row r="87" spans="1:20" ht="16.5" thickBot="1" x14ac:dyDescent="0.3">
      <c r="A87" s="501"/>
      <c r="B87" s="517"/>
      <c r="C87" s="526"/>
      <c r="D87" s="527"/>
      <c r="E87" s="487"/>
      <c r="F87" s="528"/>
      <c r="G87" s="517"/>
      <c r="H87" s="519"/>
      <c r="I87" s="517"/>
      <c r="J87" s="490"/>
      <c r="K87" s="489"/>
      <c r="L87" s="490">
        <f t="shared" si="10"/>
        <v>0</v>
      </c>
      <c r="M87" s="489"/>
      <c r="N87" s="490">
        <f t="shared" si="6"/>
        <v>0</v>
      </c>
      <c r="O87" s="489"/>
      <c r="P87" s="490">
        <f t="shared" si="7"/>
        <v>0</v>
      </c>
      <c r="Q87" s="491"/>
      <c r="R87" s="490">
        <f t="shared" si="8"/>
        <v>0</v>
      </c>
      <c r="S87" s="445"/>
      <c r="T87" s="490">
        <f t="shared" si="9"/>
        <v>0</v>
      </c>
    </row>
    <row r="88" spans="1:20" ht="16.5" thickBot="1" x14ac:dyDescent="0.3">
      <c r="A88" s="501"/>
      <c r="B88" s="517"/>
      <c r="C88" s="526"/>
      <c r="D88" s="527"/>
      <c r="E88" s="487"/>
      <c r="F88" s="528"/>
      <c r="G88" s="517"/>
      <c r="H88" s="519"/>
      <c r="I88" s="517"/>
      <c r="J88" s="490"/>
      <c r="K88" s="489"/>
      <c r="L88" s="490">
        <f t="shared" si="10"/>
        <v>0</v>
      </c>
      <c r="M88" s="489"/>
      <c r="N88" s="490">
        <f t="shared" si="6"/>
        <v>0</v>
      </c>
      <c r="O88" s="489"/>
      <c r="P88" s="490">
        <f t="shared" si="7"/>
        <v>0</v>
      </c>
      <c r="Q88" s="491"/>
      <c r="R88" s="490">
        <f t="shared" si="8"/>
        <v>0</v>
      </c>
      <c r="S88" s="445"/>
      <c r="T88" s="490">
        <f t="shared" si="9"/>
        <v>0</v>
      </c>
    </row>
    <row r="89" spans="1:20" ht="16.5" thickBot="1" x14ac:dyDescent="0.3">
      <c r="A89" s="501"/>
      <c r="B89" s="517"/>
      <c r="C89" s="526"/>
      <c r="D89" s="527"/>
      <c r="E89" s="487"/>
      <c r="F89" s="528"/>
      <c r="G89" s="517"/>
      <c r="H89" s="519"/>
      <c r="I89" s="517"/>
      <c r="J89" s="490"/>
      <c r="K89" s="489"/>
      <c r="L89" s="490">
        <f t="shared" si="10"/>
        <v>0</v>
      </c>
      <c r="M89" s="489"/>
      <c r="N89" s="490">
        <f t="shared" si="6"/>
        <v>0</v>
      </c>
      <c r="O89" s="489"/>
      <c r="P89" s="490">
        <f t="shared" si="7"/>
        <v>0</v>
      </c>
      <c r="Q89" s="491"/>
      <c r="R89" s="490">
        <f t="shared" si="8"/>
        <v>0</v>
      </c>
      <c r="S89" s="445"/>
      <c r="T89" s="490">
        <f t="shared" si="9"/>
        <v>0</v>
      </c>
    </row>
    <row r="90" spans="1:20" ht="16.5" thickBot="1" x14ac:dyDescent="0.3">
      <c r="A90" s="501"/>
      <c r="B90" s="517"/>
      <c r="C90" s="526"/>
      <c r="D90" s="527"/>
      <c r="E90" s="487"/>
      <c r="F90" s="528"/>
      <c r="G90" s="517"/>
      <c r="H90" s="519"/>
      <c r="I90" s="517"/>
      <c r="J90" s="490"/>
      <c r="K90" s="489"/>
      <c r="L90" s="490">
        <f t="shared" si="10"/>
        <v>0</v>
      </c>
      <c r="M90" s="489"/>
      <c r="N90" s="490">
        <f t="shared" si="6"/>
        <v>0</v>
      </c>
      <c r="O90" s="489"/>
      <c r="P90" s="490">
        <f t="shared" si="7"/>
        <v>0</v>
      </c>
      <c r="Q90" s="491"/>
      <c r="R90" s="490">
        <f t="shared" si="8"/>
        <v>0</v>
      </c>
      <c r="S90" s="445"/>
      <c r="T90" s="490">
        <f t="shared" si="9"/>
        <v>0</v>
      </c>
    </row>
    <row r="91" spans="1:20" ht="16.5" thickBot="1" x14ac:dyDescent="0.3">
      <c r="A91" s="502"/>
      <c r="B91" s="484"/>
      <c r="C91" s="503"/>
      <c r="D91" s="503"/>
      <c r="E91" s="503"/>
      <c r="F91" s="503"/>
      <c r="G91" s="484"/>
      <c r="H91" s="458"/>
      <c r="I91" s="484"/>
      <c r="J91" s="504"/>
      <c r="K91" s="481"/>
      <c r="L91" s="504"/>
      <c r="M91" s="481"/>
      <c r="N91" s="504"/>
      <c r="O91" s="481"/>
      <c r="P91" s="504"/>
      <c r="Q91" s="482"/>
      <c r="R91" s="505"/>
      <c r="S91" s="445"/>
      <c r="T91" s="505"/>
    </row>
    <row r="92" spans="1:20" ht="16.5" thickBot="1" x14ac:dyDescent="0.3">
      <c r="B92" s="479"/>
      <c r="C92" s="506"/>
      <c r="D92" s="506"/>
      <c r="E92" s="506"/>
      <c r="F92" s="506"/>
      <c r="G92" s="479"/>
      <c r="H92" s="507" t="s">
        <v>361</v>
      </c>
      <c r="I92" s="479"/>
      <c r="J92" s="531">
        <f>SUM(J69:J90)</f>
        <v>0</v>
      </c>
      <c r="K92" s="532"/>
      <c r="L92" s="531">
        <f>SUM(L69:L90)</f>
        <v>127974</v>
      </c>
      <c r="M92" s="532"/>
      <c r="N92" s="531">
        <f>SUM(N69:N90)</f>
        <v>127974</v>
      </c>
      <c r="O92" s="532"/>
      <c r="P92" s="531">
        <f>SUM(P69:P90)</f>
        <v>127974</v>
      </c>
      <c r="Q92" s="533"/>
      <c r="R92" s="531">
        <f>SUM(R69:R90)</f>
        <v>127974</v>
      </c>
      <c r="S92" s="469"/>
      <c r="T92" s="531">
        <f>SUM(T69:T90)</f>
        <v>127974</v>
      </c>
    </row>
    <row r="93" spans="1:20" ht="16.5" thickBot="1" x14ac:dyDescent="0.3">
      <c r="A93" s="511"/>
      <c r="B93" s="512"/>
      <c r="C93" s="513"/>
      <c r="D93" s="513"/>
      <c r="E93" s="513"/>
      <c r="F93" s="513"/>
      <c r="G93" s="512"/>
      <c r="H93" s="458"/>
      <c r="I93" s="512"/>
      <c r="J93" s="514"/>
      <c r="K93" s="489"/>
      <c r="L93" s="514"/>
      <c r="M93" s="489"/>
      <c r="N93" s="514"/>
      <c r="O93" s="489"/>
      <c r="P93" s="514"/>
      <c r="Q93" s="491"/>
      <c r="R93" s="474"/>
      <c r="S93" s="454"/>
      <c r="T93" s="474"/>
    </row>
    <row r="94" spans="1:20" ht="18.75" thickBot="1" x14ac:dyDescent="0.3">
      <c r="A94" s="478" t="s">
        <v>362</v>
      </c>
      <c r="B94" s="479"/>
      <c r="C94" s="506"/>
      <c r="D94" s="506"/>
      <c r="E94" s="506"/>
      <c r="F94" s="506"/>
      <c r="G94" s="479"/>
      <c r="H94" s="458"/>
      <c r="I94" s="479"/>
      <c r="J94" s="480"/>
      <c r="K94" s="481"/>
      <c r="L94" s="480"/>
      <c r="M94" s="481"/>
      <c r="N94" s="480"/>
      <c r="O94" s="481"/>
      <c r="P94" s="480"/>
      <c r="Q94" s="482"/>
      <c r="R94" s="462"/>
      <c r="S94" s="445"/>
      <c r="T94" s="462"/>
    </row>
    <row r="95" spans="1:20" ht="16.5" thickBot="1" x14ac:dyDescent="0.3">
      <c r="A95" s="534" t="s">
        <v>363</v>
      </c>
      <c r="B95" s="484"/>
      <c r="C95" s="485" t="s">
        <v>411</v>
      </c>
      <c r="D95" s="527">
        <v>400</v>
      </c>
      <c r="E95" s="437" t="s">
        <v>309</v>
      </c>
      <c r="F95" s="487"/>
      <c r="G95" s="484"/>
      <c r="H95" s="519"/>
      <c r="I95" s="484"/>
      <c r="J95" s="490"/>
      <c r="K95" s="489"/>
      <c r="L95" s="490">
        <f>IF($C95="Per Employee",$L$175*$D95,IF($C95="Per Pupil",$D95*$L$177,IF($C95="Fixed Per Year",$D95,0)))</f>
        <v>400</v>
      </c>
      <c r="M95" s="489"/>
      <c r="N95" s="490">
        <f>IF($C95="Per Employee",$N$175*$D95,IF($C95="Per Pupil",$D95*$N$177,IF($C95="Fixed Per Year",$D95)))*(1+$F95)^1</f>
        <v>400</v>
      </c>
      <c r="O95" s="489"/>
      <c r="P95" s="490">
        <f>IF($C95="Per Employee",$P$175*$D95,IF($C95="Per Pupil",$D95*$P$177,IF($C95="Fixed Per Year",$D95)))*(1+$F95)^2</f>
        <v>400</v>
      </c>
      <c r="Q95" s="491"/>
      <c r="R95" s="490">
        <f>IF($C95="Per Employee",$R$175*$D95,IF($C95="Per Pupil",$D95*$R$177,IF($C95="Fixed Per Year",$D95)))*(1+$F95)^3</f>
        <v>400</v>
      </c>
      <c r="S95" s="445"/>
      <c r="T95" s="490">
        <f>IF($C95="Per Employee",$T$175*$D95,IF($C95="Per Pupil",$D95*$T$177,IF($C95="Fixed Per Year",$D95)))*(1+$F95)^4</f>
        <v>400</v>
      </c>
    </row>
    <row r="96" spans="1:20" ht="16.5" thickBot="1" x14ac:dyDescent="0.3">
      <c r="A96" s="535" t="s">
        <v>337</v>
      </c>
      <c r="B96" s="484"/>
      <c r="C96" s="485" t="s">
        <v>411</v>
      </c>
      <c r="D96" s="527">
        <v>5000</v>
      </c>
      <c r="E96" s="437" t="s">
        <v>309</v>
      </c>
      <c r="F96" s="487"/>
      <c r="G96" s="484"/>
      <c r="H96" s="519"/>
      <c r="I96" s="484"/>
      <c r="J96" s="490"/>
      <c r="K96" s="489"/>
      <c r="L96" s="490">
        <f t="shared" ref="L96:L114" si="11">IF($C96="Per Employee",$L$175*$D96,IF($C96="Per Pupil",$D96*$L$177,IF($C96="Fixed Per Year",$D96,0)))</f>
        <v>5000</v>
      </c>
      <c r="M96" s="489"/>
      <c r="N96" s="490">
        <f t="shared" ref="N96:N114" si="12">IF($C96="Per Employee",$N$175*$D96,IF($C96="Per Pupil",$D96*$N$177,IF($C96="Fixed Per Year",$D96)))*(1+$F96)^1</f>
        <v>5000</v>
      </c>
      <c r="O96" s="489"/>
      <c r="P96" s="490">
        <f t="shared" ref="P96:P114" si="13">IF($C96="Per Employee",$P$175*$D96,IF($C96="Per Pupil",$D96*$P$177,IF($C96="Fixed Per Year",$D96)))*(1+$F96)^2</f>
        <v>5000</v>
      </c>
      <c r="Q96" s="491"/>
      <c r="R96" s="490">
        <f t="shared" ref="R96:R114" si="14">IF($C96="Per Employee",$R$175*$D96,IF($C96="Per Pupil",$D96*$R$177,IF($C96="Fixed Per Year",$D96)))*(1+$F96)^3</f>
        <v>5000</v>
      </c>
      <c r="S96" s="445"/>
      <c r="T96" s="490">
        <f t="shared" ref="T96:T114" si="15">IF($C96="Per Employee",$T$175*$D96,IF($C96="Per Pupil",$D96*$T$177,IF($C96="Fixed Per Year",$D96)))*(1+$F96)^4</f>
        <v>5000</v>
      </c>
    </row>
    <row r="97" spans="1:20" ht="16.5" thickBot="1" x14ac:dyDescent="0.3">
      <c r="A97" s="535" t="s">
        <v>364</v>
      </c>
      <c r="B97" s="484"/>
      <c r="C97" s="485" t="s">
        <v>411</v>
      </c>
      <c r="D97" s="527">
        <v>500</v>
      </c>
      <c r="E97" s="437" t="s">
        <v>309</v>
      </c>
      <c r="F97" s="487"/>
      <c r="G97" s="484"/>
      <c r="H97" s="519"/>
      <c r="I97" s="484"/>
      <c r="J97" s="490"/>
      <c r="K97" s="489"/>
      <c r="L97" s="490">
        <f t="shared" si="11"/>
        <v>500</v>
      </c>
      <c r="M97" s="489"/>
      <c r="N97" s="490">
        <f t="shared" si="12"/>
        <v>500</v>
      </c>
      <c r="O97" s="489"/>
      <c r="P97" s="490">
        <f t="shared" si="13"/>
        <v>500</v>
      </c>
      <c r="Q97" s="491"/>
      <c r="R97" s="490">
        <f t="shared" si="14"/>
        <v>500</v>
      </c>
      <c r="S97" s="445"/>
      <c r="T97" s="490">
        <f t="shared" si="15"/>
        <v>500</v>
      </c>
    </row>
    <row r="98" spans="1:20" ht="16.5" thickBot="1" x14ac:dyDescent="0.3">
      <c r="A98" s="535" t="s">
        <v>365</v>
      </c>
      <c r="B98" s="484"/>
      <c r="C98" s="485" t="s">
        <v>411</v>
      </c>
      <c r="D98" s="527">
        <v>2000</v>
      </c>
      <c r="E98" s="437" t="s">
        <v>309</v>
      </c>
      <c r="F98" s="487"/>
      <c r="G98" s="484"/>
      <c r="H98" s="519"/>
      <c r="I98" s="484"/>
      <c r="J98" s="490"/>
      <c r="K98" s="489"/>
      <c r="L98" s="490">
        <f t="shared" si="11"/>
        <v>2000</v>
      </c>
      <c r="M98" s="489"/>
      <c r="N98" s="490">
        <f t="shared" si="12"/>
        <v>2000</v>
      </c>
      <c r="O98" s="489"/>
      <c r="P98" s="490">
        <f t="shared" si="13"/>
        <v>2000</v>
      </c>
      <c r="Q98" s="491"/>
      <c r="R98" s="490">
        <f t="shared" si="14"/>
        <v>2000</v>
      </c>
      <c r="S98" s="445"/>
      <c r="T98" s="490">
        <f t="shared" si="15"/>
        <v>2000</v>
      </c>
    </row>
    <row r="99" spans="1:20" ht="16.5" thickBot="1" x14ac:dyDescent="0.3">
      <c r="A99" s="535" t="s">
        <v>366</v>
      </c>
      <c r="B99" s="484"/>
      <c r="C99" s="485" t="s">
        <v>411</v>
      </c>
      <c r="D99" s="527">
        <v>1500</v>
      </c>
      <c r="E99" s="437" t="s">
        <v>309</v>
      </c>
      <c r="F99" s="487"/>
      <c r="G99" s="484"/>
      <c r="H99" s="519"/>
      <c r="I99" s="484"/>
      <c r="J99" s="490"/>
      <c r="K99" s="489"/>
      <c r="L99" s="490">
        <f t="shared" si="11"/>
        <v>1500</v>
      </c>
      <c r="M99" s="489"/>
      <c r="N99" s="490">
        <f t="shared" si="12"/>
        <v>1500</v>
      </c>
      <c r="O99" s="489"/>
      <c r="P99" s="490">
        <f t="shared" si="13"/>
        <v>1500</v>
      </c>
      <c r="Q99" s="491"/>
      <c r="R99" s="490">
        <f t="shared" si="14"/>
        <v>1500</v>
      </c>
      <c r="S99" s="445"/>
      <c r="T99" s="490">
        <f t="shared" si="15"/>
        <v>1500</v>
      </c>
    </row>
    <row r="100" spans="1:20" ht="16.5" thickBot="1" x14ac:dyDescent="0.3">
      <c r="A100" s="535" t="s">
        <v>367</v>
      </c>
      <c r="B100" s="484"/>
      <c r="C100" s="485" t="s">
        <v>374</v>
      </c>
      <c r="D100" s="527">
        <v>2000</v>
      </c>
      <c r="E100" s="437" t="s">
        <v>309</v>
      </c>
      <c r="F100" s="487"/>
      <c r="G100" s="484"/>
      <c r="H100" s="519"/>
      <c r="I100" s="484"/>
      <c r="J100" s="490"/>
      <c r="K100" s="489"/>
      <c r="L100" s="490">
        <f t="shared" si="11"/>
        <v>0</v>
      </c>
      <c r="M100" s="489"/>
      <c r="N100" s="490">
        <f t="shared" si="12"/>
        <v>0</v>
      </c>
      <c r="O100" s="489"/>
      <c r="P100" s="490">
        <f t="shared" si="13"/>
        <v>0</v>
      </c>
      <c r="Q100" s="491"/>
      <c r="R100" s="490">
        <f t="shared" si="14"/>
        <v>0</v>
      </c>
      <c r="S100" s="445"/>
      <c r="T100" s="490">
        <f t="shared" si="15"/>
        <v>0</v>
      </c>
    </row>
    <row r="101" spans="1:20" ht="16.5" thickBot="1" x14ac:dyDescent="0.3">
      <c r="A101" s="535" t="s">
        <v>368</v>
      </c>
      <c r="B101" s="484"/>
      <c r="C101" s="485" t="s">
        <v>374</v>
      </c>
      <c r="D101" s="527">
        <v>1500</v>
      </c>
      <c r="E101" s="437" t="s">
        <v>309</v>
      </c>
      <c r="F101" s="487"/>
      <c r="G101" s="484"/>
      <c r="H101" s="519"/>
      <c r="I101" s="484"/>
      <c r="J101" s="490"/>
      <c r="K101" s="489"/>
      <c r="L101" s="490">
        <f t="shared" si="11"/>
        <v>0</v>
      </c>
      <c r="M101" s="489"/>
      <c r="N101" s="490">
        <f t="shared" si="12"/>
        <v>0</v>
      </c>
      <c r="O101" s="489"/>
      <c r="P101" s="490">
        <f t="shared" si="13"/>
        <v>0</v>
      </c>
      <c r="Q101" s="491"/>
      <c r="R101" s="490">
        <f t="shared" si="14"/>
        <v>0</v>
      </c>
      <c r="S101" s="445"/>
      <c r="T101" s="490">
        <f t="shared" si="15"/>
        <v>0</v>
      </c>
    </row>
    <row r="102" spans="1:20" ht="16.5" thickBot="1" x14ac:dyDescent="0.3">
      <c r="A102" s="535" t="s">
        <v>369</v>
      </c>
      <c r="B102" s="484"/>
      <c r="C102" s="485" t="s">
        <v>411</v>
      </c>
      <c r="D102" s="527">
        <v>400</v>
      </c>
      <c r="E102" s="437" t="s">
        <v>309</v>
      </c>
      <c r="F102" s="487"/>
      <c r="G102" s="484"/>
      <c r="H102" s="519"/>
      <c r="I102" s="484"/>
      <c r="J102" s="490"/>
      <c r="K102" s="489"/>
      <c r="L102" s="490">
        <f t="shared" si="11"/>
        <v>400</v>
      </c>
      <c r="M102" s="489"/>
      <c r="N102" s="490">
        <f t="shared" si="12"/>
        <v>400</v>
      </c>
      <c r="O102" s="489"/>
      <c r="P102" s="490">
        <f t="shared" si="13"/>
        <v>400</v>
      </c>
      <c r="Q102" s="491"/>
      <c r="R102" s="490">
        <f t="shared" si="14"/>
        <v>400</v>
      </c>
      <c r="S102" s="445"/>
      <c r="T102" s="490">
        <f t="shared" si="15"/>
        <v>400</v>
      </c>
    </row>
    <row r="103" spans="1:20" ht="16.5" thickBot="1" x14ac:dyDescent="0.3">
      <c r="A103" s="535" t="s">
        <v>370</v>
      </c>
      <c r="B103" s="484"/>
      <c r="C103" s="485" t="s">
        <v>411</v>
      </c>
      <c r="D103" s="527">
        <v>200</v>
      </c>
      <c r="E103" s="437" t="s">
        <v>309</v>
      </c>
      <c r="F103" s="487"/>
      <c r="G103" s="484"/>
      <c r="H103" s="519"/>
      <c r="I103" s="484"/>
      <c r="J103" s="490"/>
      <c r="K103" s="489"/>
      <c r="L103" s="490">
        <f t="shared" si="11"/>
        <v>200</v>
      </c>
      <c r="M103" s="489"/>
      <c r="N103" s="490">
        <f t="shared" si="12"/>
        <v>200</v>
      </c>
      <c r="O103" s="489"/>
      <c r="P103" s="490">
        <f t="shared" si="13"/>
        <v>200</v>
      </c>
      <c r="Q103" s="491"/>
      <c r="R103" s="490">
        <f t="shared" si="14"/>
        <v>200</v>
      </c>
      <c r="S103" s="445"/>
      <c r="T103" s="490">
        <f t="shared" si="15"/>
        <v>200</v>
      </c>
    </row>
    <row r="104" spans="1:20" ht="16.5" thickBot="1" x14ac:dyDescent="0.3">
      <c r="A104" s="535" t="s">
        <v>371</v>
      </c>
      <c r="B104" s="484"/>
      <c r="C104" s="485"/>
      <c r="D104" s="527"/>
      <c r="E104" s="437" t="s">
        <v>309</v>
      </c>
      <c r="F104" s="487"/>
      <c r="G104" s="484"/>
      <c r="H104" s="519"/>
      <c r="I104" s="484"/>
      <c r="J104" s="490"/>
      <c r="K104" s="489"/>
      <c r="L104" s="490">
        <f t="shared" si="11"/>
        <v>0</v>
      </c>
      <c r="M104" s="489"/>
      <c r="N104" s="490">
        <f t="shared" si="12"/>
        <v>0</v>
      </c>
      <c r="O104" s="489"/>
      <c r="P104" s="490">
        <f t="shared" si="13"/>
        <v>0</v>
      </c>
      <c r="Q104" s="491"/>
      <c r="R104" s="490">
        <f t="shared" si="14"/>
        <v>0</v>
      </c>
      <c r="S104" s="445"/>
      <c r="T104" s="490">
        <f t="shared" si="15"/>
        <v>0</v>
      </c>
    </row>
    <row r="105" spans="1:20" ht="16.5" thickBot="1" x14ac:dyDescent="0.3">
      <c r="A105" s="535" t="s">
        <v>372</v>
      </c>
      <c r="B105" s="484"/>
      <c r="C105" s="485" t="s">
        <v>411</v>
      </c>
      <c r="D105" s="527">
        <v>0</v>
      </c>
      <c r="E105" s="437" t="s">
        <v>309</v>
      </c>
      <c r="F105" s="487"/>
      <c r="G105" s="484"/>
      <c r="H105" s="519"/>
      <c r="I105" s="484"/>
      <c r="J105" s="490"/>
      <c r="K105" s="489"/>
      <c r="L105" s="490">
        <f t="shared" si="11"/>
        <v>0</v>
      </c>
      <c r="M105" s="489"/>
      <c r="N105" s="490">
        <f t="shared" si="12"/>
        <v>0</v>
      </c>
      <c r="O105" s="489"/>
      <c r="P105" s="490">
        <f t="shared" si="13"/>
        <v>0</v>
      </c>
      <c r="Q105" s="491"/>
      <c r="R105" s="490">
        <f t="shared" si="14"/>
        <v>0</v>
      </c>
      <c r="S105" s="445"/>
      <c r="T105" s="490">
        <f t="shared" si="15"/>
        <v>0</v>
      </c>
    </row>
    <row r="106" spans="1:20" ht="48" thickBot="1" x14ac:dyDescent="0.3">
      <c r="A106" s="535" t="s">
        <v>373</v>
      </c>
      <c r="B106" s="484"/>
      <c r="C106" s="536" t="s">
        <v>374</v>
      </c>
      <c r="D106" s="537" t="s">
        <v>309</v>
      </c>
      <c r="E106" s="437" t="s">
        <v>309</v>
      </c>
      <c r="F106" s="538" t="s">
        <v>309</v>
      </c>
      <c r="G106" s="484"/>
      <c r="H106" s="539" t="s">
        <v>375</v>
      </c>
      <c r="I106" s="484"/>
      <c r="J106" s="540">
        <v>0</v>
      </c>
      <c r="K106" s="489"/>
      <c r="L106" s="498">
        <f>((L10+L11+L12+L13+L17)*0.03)+(L20*0.0267)</f>
        <v>0</v>
      </c>
      <c r="M106" s="489"/>
      <c r="N106" s="498">
        <f>((N10+N11+N12+N13+N17)*0.03)+(N20*0.0267)</f>
        <v>0</v>
      </c>
      <c r="O106" s="489"/>
      <c r="P106" s="498">
        <f>((P10+P11+P12+P13+P17)*0.03)+(P20*0.0267)</f>
        <v>0</v>
      </c>
      <c r="Q106" s="491"/>
      <c r="R106" s="498">
        <f>((R10+R11+R12+R13+R17)*0.03)+(R20*0.0267)</f>
        <v>0</v>
      </c>
      <c r="S106" s="445"/>
      <c r="T106" s="498">
        <f>((T10+T11+T12+T13+T17)*0.03)+(T20*0.0267)</f>
        <v>0</v>
      </c>
    </row>
    <row r="107" spans="1:20" ht="16.5" thickBot="1" x14ac:dyDescent="0.3">
      <c r="A107" s="541"/>
      <c r="B107" s="542"/>
      <c r="C107" s="485"/>
      <c r="D107" s="527"/>
      <c r="E107" s="437" t="s">
        <v>309</v>
      </c>
      <c r="F107" s="487"/>
      <c r="G107" s="542"/>
      <c r="H107" s="519"/>
      <c r="I107" s="542"/>
      <c r="J107" s="490"/>
      <c r="K107" s="489"/>
      <c r="L107" s="490">
        <f t="shared" si="11"/>
        <v>0</v>
      </c>
      <c r="M107" s="489"/>
      <c r="N107" s="490">
        <f t="shared" si="12"/>
        <v>0</v>
      </c>
      <c r="O107" s="489"/>
      <c r="P107" s="490">
        <f t="shared" si="13"/>
        <v>0</v>
      </c>
      <c r="Q107" s="491"/>
      <c r="R107" s="490">
        <f t="shared" si="14"/>
        <v>0</v>
      </c>
      <c r="S107" s="445"/>
      <c r="T107" s="490">
        <f t="shared" si="15"/>
        <v>0</v>
      </c>
    </row>
    <row r="108" spans="1:20" ht="16.5" thickBot="1" x14ac:dyDescent="0.3">
      <c r="A108" s="541"/>
      <c r="B108" s="542"/>
      <c r="C108" s="485"/>
      <c r="D108" s="527"/>
      <c r="E108" s="437" t="s">
        <v>309</v>
      </c>
      <c r="F108" s="487"/>
      <c r="G108" s="542"/>
      <c r="H108" s="519"/>
      <c r="I108" s="542"/>
      <c r="J108" s="490"/>
      <c r="K108" s="489"/>
      <c r="L108" s="490">
        <f t="shared" si="11"/>
        <v>0</v>
      </c>
      <c r="M108" s="489"/>
      <c r="N108" s="490">
        <f t="shared" si="12"/>
        <v>0</v>
      </c>
      <c r="O108" s="489"/>
      <c r="P108" s="490">
        <f t="shared" si="13"/>
        <v>0</v>
      </c>
      <c r="Q108" s="491"/>
      <c r="R108" s="490">
        <f t="shared" si="14"/>
        <v>0</v>
      </c>
      <c r="S108" s="445"/>
      <c r="T108" s="490">
        <f t="shared" si="15"/>
        <v>0</v>
      </c>
    </row>
    <row r="109" spans="1:20" ht="16.5" thickBot="1" x14ac:dyDescent="0.3">
      <c r="A109" s="541"/>
      <c r="B109" s="542"/>
      <c r="C109" s="485"/>
      <c r="D109" s="527"/>
      <c r="E109" s="437" t="s">
        <v>309</v>
      </c>
      <c r="F109" s="487"/>
      <c r="G109" s="542"/>
      <c r="H109" s="519"/>
      <c r="I109" s="542"/>
      <c r="J109" s="490"/>
      <c r="K109" s="489"/>
      <c r="L109" s="490">
        <f t="shared" si="11"/>
        <v>0</v>
      </c>
      <c r="M109" s="489"/>
      <c r="N109" s="490">
        <f t="shared" si="12"/>
        <v>0</v>
      </c>
      <c r="O109" s="489"/>
      <c r="P109" s="490">
        <f t="shared" si="13"/>
        <v>0</v>
      </c>
      <c r="Q109" s="491"/>
      <c r="R109" s="490">
        <f t="shared" si="14"/>
        <v>0</v>
      </c>
      <c r="S109" s="445"/>
      <c r="T109" s="490">
        <f t="shared" si="15"/>
        <v>0</v>
      </c>
    </row>
    <row r="110" spans="1:20" ht="16.5" thickBot="1" x14ac:dyDescent="0.3">
      <c r="A110" s="541"/>
      <c r="B110" s="542"/>
      <c r="C110" s="485"/>
      <c r="D110" s="527"/>
      <c r="E110" s="437" t="s">
        <v>309</v>
      </c>
      <c r="F110" s="487"/>
      <c r="G110" s="542"/>
      <c r="H110" s="519"/>
      <c r="I110" s="542"/>
      <c r="J110" s="490"/>
      <c r="K110" s="489"/>
      <c r="L110" s="490">
        <f t="shared" si="11"/>
        <v>0</v>
      </c>
      <c r="M110" s="489"/>
      <c r="N110" s="490">
        <f t="shared" si="12"/>
        <v>0</v>
      </c>
      <c r="O110" s="489"/>
      <c r="P110" s="490">
        <f t="shared" si="13"/>
        <v>0</v>
      </c>
      <c r="Q110" s="491"/>
      <c r="R110" s="490">
        <f t="shared" si="14"/>
        <v>0</v>
      </c>
      <c r="S110" s="445"/>
      <c r="T110" s="490">
        <f t="shared" si="15"/>
        <v>0</v>
      </c>
    </row>
    <row r="111" spans="1:20" ht="16.5" thickBot="1" x14ac:dyDescent="0.3">
      <c r="A111" s="541"/>
      <c r="B111" s="542"/>
      <c r="C111" s="485"/>
      <c r="D111" s="527"/>
      <c r="E111" s="437" t="s">
        <v>309</v>
      </c>
      <c r="F111" s="487"/>
      <c r="G111" s="542"/>
      <c r="H111" s="519"/>
      <c r="I111" s="542"/>
      <c r="J111" s="490"/>
      <c r="K111" s="489"/>
      <c r="L111" s="490">
        <f t="shared" si="11"/>
        <v>0</v>
      </c>
      <c r="M111" s="489"/>
      <c r="N111" s="490">
        <f t="shared" si="12"/>
        <v>0</v>
      </c>
      <c r="O111" s="489"/>
      <c r="P111" s="490">
        <f t="shared" si="13"/>
        <v>0</v>
      </c>
      <c r="Q111" s="491"/>
      <c r="R111" s="490">
        <f t="shared" si="14"/>
        <v>0</v>
      </c>
      <c r="S111" s="445"/>
      <c r="T111" s="490">
        <f t="shared" si="15"/>
        <v>0</v>
      </c>
    </row>
    <row r="112" spans="1:20" ht="16.5" thickBot="1" x14ac:dyDescent="0.3">
      <c r="A112" s="541"/>
      <c r="B112" s="542"/>
      <c r="C112" s="485"/>
      <c r="D112" s="527"/>
      <c r="E112" s="437" t="s">
        <v>309</v>
      </c>
      <c r="F112" s="487"/>
      <c r="G112" s="542"/>
      <c r="H112" s="519"/>
      <c r="I112" s="542"/>
      <c r="J112" s="490"/>
      <c r="K112" s="489"/>
      <c r="L112" s="490">
        <f t="shared" si="11"/>
        <v>0</v>
      </c>
      <c r="M112" s="489"/>
      <c r="N112" s="490">
        <f t="shared" si="12"/>
        <v>0</v>
      </c>
      <c r="O112" s="489"/>
      <c r="P112" s="490">
        <f t="shared" si="13"/>
        <v>0</v>
      </c>
      <c r="Q112" s="491"/>
      <c r="R112" s="490">
        <f t="shared" si="14"/>
        <v>0</v>
      </c>
      <c r="S112" s="445"/>
      <c r="T112" s="490">
        <f t="shared" si="15"/>
        <v>0</v>
      </c>
    </row>
    <row r="113" spans="1:20" ht="16.5" thickBot="1" x14ac:dyDescent="0.3">
      <c r="A113" s="541"/>
      <c r="B113" s="542"/>
      <c r="C113" s="485"/>
      <c r="D113" s="527"/>
      <c r="E113" s="437" t="s">
        <v>309</v>
      </c>
      <c r="F113" s="487"/>
      <c r="G113" s="542"/>
      <c r="H113" s="519"/>
      <c r="I113" s="542"/>
      <c r="J113" s="490"/>
      <c r="K113" s="489"/>
      <c r="L113" s="490">
        <f t="shared" si="11"/>
        <v>0</v>
      </c>
      <c r="M113" s="489"/>
      <c r="N113" s="490">
        <f t="shared" si="12"/>
        <v>0</v>
      </c>
      <c r="O113" s="489"/>
      <c r="P113" s="490">
        <f t="shared" si="13"/>
        <v>0</v>
      </c>
      <c r="Q113" s="491"/>
      <c r="R113" s="490">
        <f t="shared" si="14"/>
        <v>0</v>
      </c>
      <c r="S113" s="445"/>
      <c r="T113" s="490">
        <f t="shared" si="15"/>
        <v>0</v>
      </c>
    </row>
    <row r="114" spans="1:20" ht="16.5" thickBot="1" x14ac:dyDescent="0.3">
      <c r="A114" s="541"/>
      <c r="B114" s="542"/>
      <c r="C114" s="485"/>
      <c r="D114" s="527"/>
      <c r="E114" s="437" t="s">
        <v>309</v>
      </c>
      <c r="F114" s="487"/>
      <c r="G114" s="542"/>
      <c r="H114" s="519"/>
      <c r="I114" s="542"/>
      <c r="J114" s="490"/>
      <c r="K114" s="489"/>
      <c r="L114" s="490">
        <f t="shared" si="11"/>
        <v>0</v>
      </c>
      <c r="M114" s="489"/>
      <c r="N114" s="490">
        <f t="shared" si="12"/>
        <v>0</v>
      </c>
      <c r="O114" s="489"/>
      <c r="P114" s="490">
        <f t="shared" si="13"/>
        <v>0</v>
      </c>
      <c r="Q114" s="491"/>
      <c r="R114" s="490">
        <f t="shared" si="14"/>
        <v>0</v>
      </c>
      <c r="S114" s="445"/>
      <c r="T114" s="490">
        <f t="shared" si="15"/>
        <v>0</v>
      </c>
    </row>
    <row r="115" spans="1:20" ht="16.5" thickBot="1" x14ac:dyDescent="0.3">
      <c r="A115" s="502"/>
      <c r="B115" s="484"/>
      <c r="C115" s="503"/>
      <c r="D115" s="503"/>
      <c r="E115" s="503"/>
      <c r="F115" s="503"/>
      <c r="G115" s="484"/>
      <c r="H115" s="458"/>
      <c r="I115" s="484"/>
      <c r="J115" s="504"/>
      <c r="K115" s="481"/>
      <c r="L115" s="504"/>
      <c r="M115" s="481"/>
      <c r="N115" s="504"/>
      <c r="O115" s="481"/>
      <c r="P115" s="504"/>
      <c r="Q115" s="482"/>
      <c r="R115" s="505"/>
      <c r="S115" s="445"/>
      <c r="T115" s="505"/>
    </row>
    <row r="116" spans="1:20" ht="16.5" thickBot="1" x14ac:dyDescent="0.3">
      <c r="B116" s="479"/>
      <c r="C116" s="506"/>
      <c r="D116" s="506"/>
      <c r="E116" s="506"/>
      <c r="F116" s="506"/>
      <c r="G116" s="479"/>
      <c r="H116" s="507" t="s">
        <v>376</v>
      </c>
      <c r="I116" s="479"/>
      <c r="J116" s="531">
        <f>SUM(J95:J114)</f>
        <v>0</v>
      </c>
      <c r="K116" s="532"/>
      <c r="L116" s="531">
        <f>SUM(L95:L114)</f>
        <v>10000</v>
      </c>
      <c r="M116" s="532"/>
      <c r="N116" s="531">
        <f>SUM(N95:N114)</f>
        <v>10000</v>
      </c>
      <c r="O116" s="532"/>
      <c r="P116" s="531">
        <f>SUM(P95:P114)</f>
        <v>10000</v>
      </c>
      <c r="Q116" s="533"/>
      <c r="R116" s="531">
        <f>SUM(R95:R114)</f>
        <v>10000</v>
      </c>
      <c r="S116" s="469"/>
      <c r="T116" s="531">
        <f>SUM(T95:T114)</f>
        <v>10000</v>
      </c>
    </row>
    <row r="117" spans="1:20" ht="16.5" thickBot="1" x14ac:dyDescent="0.3">
      <c r="A117" s="543"/>
      <c r="B117" s="544"/>
      <c r="C117" s="545"/>
      <c r="D117" s="545"/>
      <c r="E117" s="545"/>
      <c r="F117" s="545"/>
      <c r="G117" s="544"/>
      <c r="H117" s="458"/>
      <c r="I117" s="544"/>
      <c r="J117" s="546"/>
      <c r="K117" s="489"/>
      <c r="L117" s="546"/>
      <c r="M117" s="489"/>
      <c r="N117" s="546"/>
      <c r="O117" s="489"/>
      <c r="P117" s="546"/>
      <c r="Q117" s="491"/>
      <c r="R117" s="546"/>
      <c r="S117" s="454"/>
      <c r="T117" s="546"/>
    </row>
    <row r="118" spans="1:20" ht="16.5" thickBot="1" x14ac:dyDescent="0.3">
      <c r="A118" s="507" t="s">
        <v>377</v>
      </c>
      <c r="B118" s="479"/>
      <c r="C118" s="506"/>
      <c r="D118" s="506"/>
      <c r="E118" s="506"/>
      <c r="F118" s="506"/>
      <c r="G118" s="479"/>
      <c r="H118" s="458"/>
      <c r="I118" s="479"/>
      <c r="J118" s="480"/>
      <c r="K118" s="481"/>
      <c r="L118" s="480"/>
      <c r="M118" s="481"/>
      <c r="N118" s="480"/>
      <c r="O118" s="481"/>
      <c r="P118" s="480"/>
      <c r="Q118" s="482"/>
      <c r="R118" s="462"/>
      <c r="S118" s="445"/>
      <c r="T118" s="462"/>
    </row>
    <row r="119" spans="1:20" ht="16.5" thickBot="1" x14ac:dyDescent="0.3">
      <c r="A119" s="483" t="s">
        <v>378</v>
      </c>
      <c r="B119" s="484"/>
      <c r="C119" s="485"/>
      <c r="D119" s="527"/>
      <c r="E119" s="547" t="s">
        <v>309</v>
      </c>
      <c r="F119" s="487"/>
      <c r="G119" s="484"/>
      <c r="H119" s="519"/>
      <c r="I119" s="484"/>
      <c r="J119" s="488"/>
      <c r="K119" s="489"/>
      <c r="L119" s="490">
        <f>IF($C119="Per Employee",$L$175*$D119,IF($C119="Per Pupil",$D119*$L$177,IF($C119="Fixed Per Year",$D119,0)))</f>
        <v>0</v>
      </c>
      <c r="M119" s="489"/>
      <c r="N119" s="490">
        <f>IF($C119="Per Employee",$N$175*$D119,IF($C119="Per Pupil",$D119*$N$177,IF($C119="Fixed Per Year",$D119)))*(1+$F119)^1</f>
        <v>0</v>
      </c>
      <c r="O119" s="489"/>
      <c r="P119" s="490">
        <f>IF($C119="Per Employee",$P$175*$D119,IF($C119="Per Pupil",$D119*$P$177,IF($C119="Fixed Per Year",$D119)))*(1+$F119)^2</f>
        <v>0</v>
      </c>
      <c r="Q119" s="491"/>
      <c r="R119" s="490">
        <f>IF($C119="Per Employee",$R$175*$D119,IF($C119="Per Pupil",$D119*$R$177,IF($C119="Fixed Per Year",$D119)))*(1+$F119)^3</f>
        <v>0</v>
      </c>
      <c r="S119" s="445"/>
      <c r="T119" s="490">
        <f>IF($C119="Per Employee",$T$175*$D119,IF($C119="Per Pupil",$D119*$T$177,IF($C119="Fixed Per Year",$D119)))*(1+$F119)^4</f>
        <v>0</v>
      </c>
    </row>
    <row r="120" spans="1:20" ht="16.5" thickBot="1" x14ac:dyDescent="0.3">
      <c r="A120" s="492" t="s">
        <v>379</v>
      </c>
      <c r="B120" s="484"/>
      <c r="C120" s="485"/>
      <c r="D120" s="527"/>
      <c r="E120" s="547" t="s">
        <v>309</v>
      </c>
      <c r="F120" s="487"/>
      <c r="G120" s="484"/>
      <c r="H120" s="519"/>
      <c r="I120" s="484"/>
      <c r="J120" s="488"/>
      <c r="K120" s="489"/>
      <c r="L120" s="490">
        <f t="shared" ref="L120:L136" si="16">IF($C120="Per Employee",$L$175*$D120,IF($C120="Per Pupil",$D120*$L$177,IF($C120="Fixed Per Year",$D120,0)))</f>
        <v>0</v>
      </c>
      <c r="M120" s="489"/>
      <c r="N120" s="490">
        <f t="shared" ref="N120:N136" si="17">IF($C120="Per Employee",$N$175*$D120,IF($C120="Per Pupil",$D120*$N$177,IF($C120="Fixed Per Year",$D120)))*(1+$F120)^1</f>
        <v>0</v>
      </c>
      <c r="O120" s="489"/>
      <c r="P120" s="490">
        <f t="shared" ref="P120:P136" si="18">IF($C120="Per Employee",$P$175*$D120,IF($C120="Per Pupil",$D120*$P$177,IF($C120="Fixed Per Year",$D120)))*(1+$F120)^2</f>
        <v>0</v>
      </c>
      <c r="Q120" s="491"/>
      <c r="R120" s="490">
        <f t="shared" ref="R120:R136" si="19">IF($C120="Per Employee",$R$175*$D120,IF($C120="Per Pupil",$D120*$R$177,IF($C120="Fixed Per Year",$D120)))*(1+$F120)^3</f>
        <v>0</v>
      </c>
      <c r="S120" s="445"/>
      <c r="T120" s="490">
        <f t="shared" ref="T120:T136" si="20">IF($C120="Per Employee",$T$175*$D120,IF($C120="Per Pupil",$D120*$T$177,IF($C120="Fixed Per Year",$D120)))*(1+$F120)^4</f>
        <v>0</v>
      </c>
    </row>
    <row r="121" spans="1:20" ht="16.5" thickBot="1" x14ac:dyDescent="0.3">
      <c r="A121" s="492" t="s">
        <v>380</v>
      </c>
      <c r="B121" s="484"/>
      <c r="C121" s="485"/>
      <c r="D121" s="527"/>
      <c r="E121" s="547" t="s">
        <v>309</v>
      </c>
      <c r="F121" s="487"/>
      <c r="G121" s="484"/>
      <c r="H121" s="519"/>
      <c r="I121" s="484"/>
      <c r="J121" s="488"/>
      <c r="K121" s="489"/>
      <c r="L121" s="490">
        <f t="shared" si="16"/>
        <v>0</v>
      </c>
      <c r="M121" s="489"/>
      <c r="N121" s="490">
        <f t="shared" si="17"/>
        <v>0</v>
      </c>
      <c r="O121" s="489"/>
      <c r="P121" s="490">
        <f t="shared" si="18"/>
        <v>0</v>
      </c>
      <c r="Q121" s="491"/>
      <c r="R121" s="490">
        <f t="shared" si="19"/>
        <v>0</v>
      </c>
      <c r="S121" s="445"/>
      <c r="T121" s="490">
        <f t="shared" si="20"/>
        <v>0</v>
      </c>
    </row>
    <row r="122" spans="1:20" ht="16.5" thickBot="1" x14ac:dyDescent="0.3">
      <c r="A122" s="492" t="s">
        <v>381</v>
      </c>
      <c r="B122" s="484"/>
      <c r="C122" s="485"/>
      <c r="D122" s="527"/>
      <c r="E122" s="547" t="s">
        <v>309</v>
      </c>
      <c r="F122" s="487"/>
      <c r="G122" s="484"/>
      <c r="H122" s="519"/>
      <c r="I122" s="484"/>
      <c r="J122" s="488"/>
      <c r="K122" s="489"/>
      <c r="L122" s="490">
        <f t="shared" si="16"/>
        <v>0</v>
      </c>
      <c r="M122" s="489"/>
      <c r="N122" s="490">
        <f t="shared" si="17"/>
        <v>0</v>
      </c>
      <c r="O122" s="489"/>
      <c r="P122" s="490">
        <f t="shared" si="18"/>
        <v>0</v>
      </c>
      <c r="Q122" s="491"/>
      <c r="R122" s="490">
        <f t="shared" si="19"/>
        <v>0</v>
      </c>
      <c r="S122" s="445"/>
      <c r="T122" s="490">
        <f t="shared" si="20"/>
        <v>0</v>
      </c>
    </row>
    <row r="123" spans="1:20" ht="16.5" thickBot="1" x14ac:dyDescent="0.3">
      <c r="A123" s="492" t="s">
        <v>382</v>
      </c>
      <c r="B123" s="484"/>
      <c r="C123" s="485"/>
      <c r="D123" s="527"/>
      <c r="E123" s="547" t="s">
        <v>309</v>
      </c>
      <c r="F123" s="487"/>
      <c r="G123" s="484"/>
      <c r="H123" s="519"/>
      <c r="I123" s="484"/>
      <c r="J123" s="488"/>
      <c r="K123" s="489"/>
      <c r="L123" s="490">
        <f t="shared" si="16"/>
        <v>0</v>
      </c>
      <c r="M123" s="489"/>
      <c r="N123" s="490">
        <f t="shared" si="17"/>
        <v>0</v>
      </c>
      <c r="O123" s="489"/>
      <c r="P123" s="490">
        <f t="shared" si="18"/>
        <v>0</v>
      </c>
      <c r="Q123" s="491"/>
      <c r="R123" s="490">
        <f t="shared" si="19"/>
        <v>0</v>
      </c>
      <c r="S123" s="445"/>
      <c r="T123" s="490">
        <f t="shared" si="20"/>
        <v>0</v>
      </c>
    </row>
    <row r="124" spans="1:20" ht="16.5" thickBot="1" x14ac:dyDescent="0.3">
      <c r="A124" s="492" t="s">
        <v>383</v>
      </c>
      <c r="B124" s="484"/>
      <c r="C124" s="485"/>
      <c r="D124" s="527"/>
      <c r="E124" s="547" t="s">
        <v>309</v>
      </c>
      <c r="F124" s="487"/>
      <c r="G124" s="484"/>
      <c r="H124" s="519"/>
      <c r="I124" s="484"/>
      <c r="J124" s="488"/>
      <c r="K124" s="489"/>
      <c r="L124" s="490">
        <f t="shared" si="16"/>
        <v>0</v>
      </c>
      <c r="M124" s="489"/>
      <c r="N124" s="490">
        <f t="shared" si="17"/>
        <v>0</v>
      </c>
      <c r="O124" s="489"/>
      <c r="P124" s="490">
        <f t="shared" si="18"/>
        <v>0</v>
      </c>
      <c r="Q124" s="491"/>
      <c r="R124" s="490">
        <f t="shared" si="19"/>
        <v>0</v>
      </c>
      <c r="S124" s="445"/>
      <c r="T124" s="490">
        <f t="shared" si="20"/>
        <v>0</v>
      </c>
    </row>
    <row r="125" spans="1:20" ht="16.5" thickBot="1" x14ac:dyDescent="0.3">
      <c r="A125" s="492" t="s">
        <v>384</v>
      </c>
      <c r="B125" s="484"/>
      <c r="C125" s="485"/>
      <c r="D125" s="527"/>
      <c r="E125" s="547" t="s">
        <v>309</v>
      </c>
      <c r="F125" s="487"/>
      <c r="G125" s="484"/>
      <c r="H125" s="519"/>
      <c r="I125" s="484"/>
      <c r="J125" s="488"/>
      <c r="K125" s="489"/>
      <c r="L125" s="490">
        <f t="shared" si="16"/>
        <v>0</v>
      </c>
      <c r="M125" s="489"/>
      <c r="N125" s="490">
        <f t="shared" si="17"/>
        <v>0</v>
      </c>
      <c r="O125" s="489"/>
      <c r="P125" s="490">
        <f t="shared" si="18"/>
        <v>0</v>
      </c>
      <c r="Q125" s="491"/>
      <c r="R125" s="490">
        <f t="shared" si="19"/>
        <v>0</v>
      </c>
      <c r="S125" s="445"/>
      <c r="T125" s="490">
        <f t="shared" si="20"/>
        <v>0</v>
      </c>
    </row>
    <row r="126" spans="1:20" ht="16.5" thickBot="1" x14ac:dyDescent="0.3">
      <c r="A126" s="492" t="s">
        <v>385</v>
      </c>
      <c r="B126" s="542"/>
      <c r="C126" s="485"/>
      <c r="D126" s="527"/>
      <c r="E126" s="547" t="s">
        <v>309</v>
      </c>
      <c r="F126" s="487"/>
      <c r="G126" s="542"/>
      <c r="H126" s="519"/>
      <c r="I126" s="542"/>
      <c r="J126" s="488"/>
      <c r="K126" s="489"/>
      <c r="L126" s="490">
        <f t="shared" si="16"/>
        <v>0</v>
      </c>
      <c r="M126" s="489"/>
      <c r="N126" s="490">
        <f t="shared" si="17"/>
        <v>0</v>
      </c>
      <c r="O126" s="489"/>
      <c r="P126" s="490">
        <f t="shared" si="18"/>
        <v>0</v>
      </c>
      <c r="Q126" s="491"/>
      <c r="R126" s="490">
        <f t="shared" si="19"/>
        <v>0</v>
      </c>
      <c r="S126" s="445"/>
      <c r="T126" s="490">
        <f t="shared" si="20"/>
        <v>0</v>
      </c>
    </row>
    <row r="127" spans="1:20" ht="16.5" thickBot="1" x14ac:dyDescent="0.3">
      <c r="A127" s="548" t="s">
        <v>386</v>
      </c>
      <c r="B127" s="542"/>
      <c r="C127" s="485"/>
      <c r="D127" s="527"/>
      <c r="E127" s="547" t="s">
        <v>309</v>
      </c>
      <c r="F127" s="487"/>
      <c r="G127" s="542"/>
      <c r="H127" s="519"/>
      <c r="I127" s="542"/>
      <c r="J127" s="488"/>
      <c r="K127" s="489"/>
      <c r="L127" s="490">
        <f t="shared" si="16"/>
        <v>0</v>
      </c>
      <c r="M127" s="489"/>
      <c r="N127" s="490">
        <f t="shared" si="17"/>
        <v>0</v>
      </c>
      <c r="O127" s="489"/>
      <c r="P127" s="490">
        <f t="shared" si="18"/>
        <v>0</v>
      </c>
      <c r="Q127" s="491"/>
      <c r="R127" s="490">
        <f t="shared" si="19"/>
        <v>0</v>
      </c>
      <c r="S127" s="445"/>
      <c r="T127" s="490">
        <f t="shared" si="20"/>
        <v>0</v>
      </c>
    </row>
    <row r="128" spans="1:20" ht="16.5" thickBot="1" x14ac:dyDescent="0.3">
      <c r="A128" s="492" t="s">
        <v>387</v>
      </c>
      <c r="B128" s="542"/>
      <c r="C128" s="485"/>
      <c r="D128" s="527"/>
      <c r="E128" s="547" t="s">
        <v>309</v>
      </c>
      <c r="F128" s="487"/>
      <c r="G128" s="542"/>
      <c r="H128" s="519"/>
      <c r="I128" s="542"/>
      <c r="J128" s="488"/>
      <c r="K128" s="489"/>
      <c r="L128" s="490">
        <f t="shared" si="16"/>
        <v>0</v>
      </c>
      <c r="M128" s="489"/>
      <c r="N128" s="490">
        <f t="shared" si="17"/>
        <v>0</v>
      </c>
      <c r="O128" s="489"/>
      <c r="P128" s="490">
        <f t="shared" si="18"/>
        <v>0</v>
      </c>
      <c r="Q128" s="491"/>
      <c r="R128" s="490">
        <f t="shared" si="19"/>
        <v>0</v>
      </c>
      <c r="S128" s="445"/>
      <c r="T128" s="490">
        <f t="shared" si="20"/>
        <v>0</v>
      </c>
    </row>
    <row r="129" spans="1:20" ht="16.5" thickBot="1" x14ac:dyDescent="0.3">
      <c r="A129" s="501"/>
      <c r="B129" s="542"/>
      <c r="C129" s="485"/>
      <c r="D129" s="527"/>
      <c r="E129" s="547" t="s">
        <v>309</v>
      </c>
      <c r="F129" s="487"/>
      <c r="G129" s="542"/>
      <c r="H129" s="519"/>
      <c r="I129" s="542"/>
      <c r="J129" s="488"/>
      <c r="K129" s="489"/>
      <c r="L129" s="490">
        <f t="shared" si="16"/>
        <v>0</v>
      </c>
      <c r="M129" s="489"/>
      <c r="N129" s="490">
        <f t="shared" si="17"/>
        <v>0</v>
      </c>
      <c r="O129" s="489"/>
      <c r="P129" s="490">
        <f t="shared" si="18"/>
        <v>0</v>
      </c>
      <c r="Q129" s="491"/>
      <c r="R129" s="490">
        <f t="shared" si="19"/>
        <v>0</v>
      </c>
      <c r="S129" s="445"/>
      <c r="T129" s="490">
        <f t="shared" si="20"/>
        <v>0</v>
      </c>
    </row>
    <row r="130" spans="1:20" ht="16.5" thickBot="1" x14ac:dyDescent="0.3">
      <c r="A130" s="501"/>
      <c r="B130" s="542"/>
      <c r="C130" s="485"/>
      <c r="D130" s="527"/>
      <c r="E130" s="547" t="s">
        <v>309</v>
      </c>
      <c r="F130" s="487"/>
      <c r="G130" s="542"/>
      <c r="H130" s="519"/>
      <c r="I130" s="542"/>
      <c r="J130" s="488"/>
      <c r="K130" s="489"/>
      <c r="L130" s="490">
        <f t="shared" si="16"/>
        <v>0</v>
      </c>
      <c r="M130" s="489"/>
      <c r="N130" s="490">
        <f t="shared" si="17"/>
        <v>0</v>
      </c>
      <c r="O130" s="489"/>
      <c r="P130" s="490">
        <f t="shared" si="18"/>
        <v>0</v>
      </c>
      <c r="Q130" s="491"/>
      <c r="R130" s="490">
        <f t="shared" si="19"/>
        <v>0</v>
      </c>
      <c r="S130" s="445"/>
      <c r="T130" s="490">
        <f t="shared" si="20"/>
        <v>0</v>
      </c>
    </row>
    <row r="131" spans="1:20" ht="16.5" thickBot="1" x14ac:dyDescent="0.3">
      <c r="A131" s="501"/>
      <c r="B131" s="542"/>
      <c r="C131" s="485"/>
      <c r="D131" s="527"/>
      <c r="E131" s="547" t="s">
        <v>309</v>
      </c>
      <c r="F131" s="487"/>
      <c r="G131" s="542"/>
      <c r="H131" s="519"/>
      <c r="I131" s="542"/>
      <c r="J131" s="488"/>
      <c r="K131" s="489"/>
      <c r="L131" s="490">
        <f t="shared" si="16"/>
        <v>0</v>
      </c>
      <c r="M131" s="489"/>
      <c r="N131" s="490">
        <f t="shared" si="17"/>
        <v>0</v>
      </c>
      <c r="O131" s="489"/>
      <c r="P131" s="490">
        <f t="shared" si="18"/>
        <v>0</v>
      </c>
      <c r="Q131" s="491"/>
      <c r="R131" s="490">
        <f t="shared" si="19"/>
        <v>0</v>
      </c>
      <c r="S131" s="445"/>
      <c r="T131" s="490">
        <f t="shared" si="20"/>
        <v>0</v>
      </c>
    </row>
    <row r="132" spans="1:20" ht="16.5" thickBot="1" x14ac:dyDescent="0.3">
      <c r="A132" s="501"/>
      <c r="B132" s="542"/>
      <c r="C132" s="485"/>
      <c r="D132" s="527"/>
      <c r="E132" s="547" t="s">
        <v>309</v>
      </c>
      <c r="F132" s="487"/>
      <c r="G132" s="542"/>
      <c r="H132" s="519"/>
      <c r="I132" s="542"/>
      <c r="J132" s="488"/>
      <c r="K132" s="489"/>
      <c r="L132" s="490">
        <f t="shared" si="16"/>
        <v>0</v>
      </c>
      <c r="M132" s="489"/>
      <c r="N132" s="490">
        <f t="shared" si="17"/>
        <v>0</v>
      </c>
      <c r="O132" s="489"/>
      <c r="P132" s="490">
        <f t="shared" si="18"/>
        <v>0</v>
      </c>
      <c r="Q132" s="491"/>
      <c r="R132" s="490">
        <f t="shared" si="19"/>
        <v>0</v>
      </c>
      <c r="S132" s="445"/>
      <c r="T132" s="490">
        <f t="shared" si="20"/>
        <v>0</v>
      </c>
    </row>
    <row r="133" spans="1:20" ht="16.5" thickBot="1" x14ac:dyDescent="0.3">
      <c r="A133" s="501"/>
      <c r="B133" s="542"/>
      <c r="C133" s="485"/>
      <c r="D133" s="527"/>
      <c r="E133" s="547" t="s">
        <v>309</v>
      </c>
      <c r="F133" s="487"/>
      <c r="G133" s="542"/>
      <c r="H133" s="519"/>
      <c r="I133" s="542"/>
      <c r="J133" s="488"/>
      <c r="K133" s="489"/>
      <c r="L133" s="490">
        <f t="shared" si="16"/>
        <v>0</v>
      </c>
      <c r="M133" s="489"/>
      <c r="N133" s="490">
        <f t="shared" si="17"/>
        <v>0</v>
      </c>
      <c r="O133" s="489"/>
      <c r="P133" s="490">
        <f t="shared" si="18"/>
        <v>0</v>
      </c>
      <c r="Q133" s="491"/>
      <c r="R133" s="490">
        <f t="shared" si="19"/>
        <v>0</v>
      </c>
      <c r="S133" s="445"/>
      <c r="T133" s="490">
        <f t="shared" si="20"/>
        <v>0</v>
      </c>
    </row>
    <row r="134" spans="1:20" ht="16.5" thickBot="1" x14ac:dyDescent="0.3">
      <c r="A134" s="501"/>
      <c r="B134" s="542"/>
      <c r="C134" s="485"/>
      <c r="D134" s="527"/>
      <c r="E134" s="547" t="s">
        <v>309</v>
      </c>
      <c r="F134" s="487"/>
      <c r="G134" s="542"/>
      <c r="H134" s="519"/>
      <c r="I134" s="542"/>
      <c r="J134" s="488"/>
      <c r="K134" s="489"/>
      <c r="L134" s="490">
        <f t="shared" si="16"/>
        <v>0</v>
      </c>
      <c r="M134" s="489"/>
      <c r="N134" s="490">
        <f t="shared" si="17"/>
        <v>0</v>
      </c>
      <c r="O134" s="489"/>
      <c r="P134" s="490">
        <f t="shared" si="18"/>
        <v>0</v>
      </c>
      <c r="Q134" s="491"/>
      <c r="R134" s="490">
        <f t="shared" si="19"/>
        <v>0</v>
      </c>
      <c r="S134" s="445"/>
      <c r="T134" s="490">
        <f t="shared" si="20"/>
        <v>0</v>
      </c>
    </row>
    <row r="135" spans="1:20" ht="16.5" thickBot="1" x14ac:dyDescent="0.3">
      <c r="A135" s="501"/>
      <c r="B135" s="542"/>
      <c r="C135" s="485"/>
      <c r="D135" s="527"/>
      <c r="E135" s="547" t="s">
        <v>309</v>
      </c>
      <c r="F135" s="487"/>
      <c r="G135" s="542"/>
      <c r="H135" s="519"/>
      <c r="I135" s="542"/>
      <c r="J135" s="488"/>
      <c r="K135" s="489"/>
      <c r="L135" s="490">
        <f t="shared" si="16"/>
        <v>0</v>
      </c>
      <c r="M135" s="489"/>
      <c r="N135" s="490">
        <f t="shared" si="17"/>
        <v>0</v>
      </c>
      <c r="O135" s="489"/>
      <c r="P135" s="490">
        <f t="shared" si="18"/>
        <v>0</v>
      </c>
      <c r="Q135" s="491"/>
      <c r="R135" s="490">
        <f t="shared" si="19"/>
        <v>0</v>
      </c>
      <c r="S135" s="445"/>
      <c r="T135" s="490">
        <f t="shared" si="20"/>
        <v>0</v>
      </c>
    </row>
    <row r="136" spans="1:20" ht="16.5" thickBot="1" x14ac:dyDescent="0.3">
      <c r="A136" s="501"/>
      <c r="B136" s="542"/>
      <c r="C136" s="485"/>
      <c r="D136" s="527"/>
      <c r="E136" s="547" t="s">
        <v>309</v>
      </c>
      <c r="F136" s="487"/>
      <c r="G136" s="542"/>
      <c r="H136" s="519"/>
      <c r="I136" s="542"/>
      <c r="J136" s="488"/>
      <c r="K136" s="489"/>
      <c r="L136" s="490">
        <f t="shared" si="16"/>
        <v>0</v>
      </c>
      <c r="M136" s="489"/>
      <c r="N136" s="490">
        <f t="shared" si="17"/>
        <v>0</v>
      </c>
      <c r="O136" s="489"/>
      <c r="P136" s="490">
        <f t="shared" si="18"/>
        <v>0</v>
      </c>
      <c r="Q136" s="491"/>
      <c r="R136" s="490">
        <f t="shared" si="19"/>
        <v>0</v>
      </c>
      <c r="S136" s="445"/>
      <c r="T136" s="490">
        <f t="shared" si="20"/>
        <v>0</v>
      </c>
    </row>
    <row r="137" spans="1:20" ht="16.5" thickBot="1" x14ac:dyDescent="0.3">
      <c r="A137" s="549"/>
      <c r="B137" s="542"/>
      <c r="C137" s="550"/>
      <c r="D137" s="550"/>
      <c r="E137" s="550"/>
      <c r="F137" s="550"/>
      <c r="G137" s="542"/>
      <c r="H137" s="458"/>
      <c r="I137" s="542"/>
      <c r="J137" s="546"/>
      <c r="K137" s="489"/>
      <c r="L137" s="546"/>
      <c r="M137" s="489"/>
      <c r="N137" s="546"/>
      <c r="O137" s="489"/>
      <c r="P137" s="546"/>
      <c r="Q137" s="491"/>
      <c r="R137" s="551"/>
      <c r="S137" s="454"/>
      <c r="T137" s="551"/>
    </row>
    <row r="138" spans="1:20" ht="16.5" thickBot="1" x14ac:dyDescent="0.3">
      <c r="B138" s="479"/>
      <c r="C138" s="506"/>
      <c r="D138" s="506"/>
      <c r="E138" s="506"/>
      <c r="F138" s="506"/>
      <c r="G138" s="479"/>
      <c r="H138" s="507" t="s">
        <v>388</v>
      </c>
      <c r="I138" s="479"/>
      <c r="J138" s="531">
        <f>SUM(J119:J136)</f>
        <v>0</v>
      </c>
      <c r="K138" s="532"/>
      <c r="L138" s="531">
        <f>SUM(L119:L136)</f>
        <v>0</v>
      </c>
      <c r="M138" s="532"/>
      <c r="N138" s="531">
        <f>SUM(N119:N136)</f>
        <v>0</v>
      </c>
      <c r="O138" s="532"/>
      <c r="P138" s="531">
        <f>SUM(P119:P136)</f>
        <v>0</v>
      </c>
      <c r="Q138" s="533"/>
      <c r="R138" s="531">
        <f>SUM(R119:R136)</f>
        <v>0</v>
      </c>
      <c r="S138" s="469"/>
      <c r="T138" s="531">
        <f>SUM(T119:T136)</f>
        <v>0</v>
      </c>
    </row>
    <row r="139" spans="1:20" ht="16.5" thickBot="1" x14ac:dyDescent="0.3">
      <c r="A139" s="552"/>
      <c r="B139" s="553"/>
      <c r="C139" s="554"/>
      <c r="D139" s="554"/>
      <c r="E139" s="554"/>
      <c r="F139" s="554"/>
      <c r="G139" s="553"/>
      <c r="H139" s="458"/>
      <c r="I139" s="553"/>
      <c r="J139" s="546"/>
      <c r="K139" s="555"/>
      <c r="L139" s="546"/>
      <c r="M139" s="555"/>
      <c r="N139" s="546"/>
      <c r="O139" s="555"/>
      <c r="P139" s="546"/>
      <c r="Q139" s="556"/>
      <c r="R139" s="551"/>
      <c r="S139" s="557"/>
      <c r="T139" s="551"/>
    </row>
    <row r="140" spans="1:20" ht="16.5" thickBot="1" x14ac:dyDescent="0.3">
      <c r="A140" s="507" t="s">
        <v>389</v>
      </c>
      <c r="B140" s="479"/>
      <c r="C140" s="485"/>
      <c r="D140" s="527"/>
      <c r="E140" s="547" t="s">
        <v>309</v>
      </c>
      <c r="F140" s="487"/>
      <c r="G140" s="479"/>
      <c r="H140" s="558" t="str">
        <f>A140</f>
        <v>Education Management Organization Fee</v>
      </c>
      <c r="I140" s="479"/>
      <c r="J140" s="559"/>
      <c r="K140" s="560"/>
      <c r="L140" s="561">
        <f>IF($C140="Per Employee",$L$175*$D140,IF($C140="Per Pupil",$D140*$L$177,IF($C140="Fixed Per Year",$D140,0)))</f>
        <v>0</v>
      </c>
      <c r="M140" s="489"/>
      <c r="N140" s="561">
        <f>IF($C140="Per Employee",$N$175*$D140,IF($C140="Per Pupil",$D140*$N$177,IF($C140="Fixed Per Year",$D140)))*(1+$F140)^1</f>
        <v>0</v>
      </c>
      <c r="O140" s="489"/>
      <c r="P140" s="561">
        <f>IF($C140="Per Employee",$P$175*$D140,IF($C140="Per Pupil",$D140*$P$177,IF($C140="Fixed Per Year",$D140)))*(1+$F140)^2</f>
        <v>0</v>
      </c>
      <c r="Q140" s="491"/>
      <c r="R140" s="561">
        <f>IF($C140="Per Employee",$R$175*$D140,IF($C140="Per Pupil",$D140*$R$177,IF($C140="Fixed Per Year",$D140)))*(1+$F140)^3</f>
        <v>0</v>
      </c>
      <c r="S140" s="445"/>
      <c r="T140" s="561">
        <f>IF($C140="Per Employee",$T$175*$D140,IF($C140="Per Pupil",$D140*$T$177,IF($C140="Fixed Per Year",$D140)))*(1+$F140)^4</f>
        <v>0</v>
      </c>
    </row>
    <row r="141" spans="1:20" ht="16.5" thickBot="1" x14ac:dyDescent="0.3">
      <c r="A141" s="552"/>
      <c r="B141" s="553"/>
      <c r="C141" s="554"/>
      <c r="D141" s="554"/>
      <c r="E141" s="554"/>
      <c r="F141" s="554"/>
      <c r="G141" s="553"/>
      <c r="H141" s="458"/>
      <c r="I141" s="553"/>
      <c r="J141" s="546"/>
      <c r="K141" s="555"/>
      <c r="L141" s="546"/>
      <c r="M141" s="555"/>
      <c r="N141" s="546"/>
      <c r="O141" s="555"/>
      <c r="P141" s="546"/>
      <c r="Q141" s="556"/>
      <c r="R141" s="551"/>
      <c r="S141" s="557"/>
      <c r="T141" s="551"/>
    </row>
    <row r="142" spans="1:20" ht="16.5" thickBot="1" x14ac:dyDescent="0.3">
      <c r="A142" s="562" t="s">
        <v>390</v>
      </c>
      <c r="B142" s="544"/>
      <c r="C142" s="545"/>
      <c r="D142" s="545"/>
      <c r="E142" s="545"/>
      <c r="F142" s="545"/>
      <c r="G142" s="544"/>
      <c r="H142" s="458"/>
      <c r="I142" s="544"/>
      <c r="J142" s="514"/>
      <c r="K142" s="489"/>
      <c r="L142" s="514"/>
      <c r="M142" s="489"/>
      <c r="N142" s="514"/>
      <c r="O142" s="489"/>
      <c r="P142" s="514"/>
      <c r="Q142" s="491"/>
      <c r="R142" s="474"/>
      <c r="S142" s="454"/>
      <c r="T142" s="474"/>
    </row>
    <row r="143" spans="1:20" ht="16.5" thickBot="1" x14ac:dyDescent="0.3">
      <c r="A143" s="535" t="s">
        <v>391</v>
      </c>
      <c r="B143" s="484"/>
      <c r="C143" s="485"/>
      <c r="D143" s="527"/>
      <c r="E143" s="547" t="s">
        <v>309</v>
      </c>
      <c r="F143" s="487"/>
      <c r="G143" s="484"/>
      <c r="H143" s="519"/>
      <c r="I143" s="484"/>
      <c r="J143" s="488"/>
      <c r="K143" s="489"/>
      <c r="L143" s="490">
        <f>IF($C143="Per Employee",$L$175*$D143,IF($C143="Per Pupil",$D143*$L$177,IF($C143="Fixed Per Year",$D143,0)))</f>
        <v>0</v>
      </c>
      <c r="M143" s="489"/>
      <c r="N143" s="490">
        <f>IF($C143="Per Employee",$N$175*$D143,IF($C143="Per Pupil",$D143*$N$177,IF($C143="Fixed Per Year",$D143)))*(1+$F143)^1</f>
        <v>0</v>
      </c>
      <c r="O143" s="489"/>
      <c r="P143" s="490">
        <f>IF($C143="Per Employee",$P$175*$D143,IF($C143="Per Pupil",$D143*$P$177,IF($C143="Fixed Per Year",$D143)))*(1+$F143)^2</f>
        <v>0</v>
      </c>
      <c r="Q143" s="491"/>
      <c r="R143" s="490">
        <f>IF($C143="Per Employee",$R$175*$D143,IF($C143="Per Pupil",$D143*$R$177,IF($C143="Fixed Per Year",$D143)))*(1+$F143)^3</f>
        <v>0</v>
      </c>
      <c r="S143" s="445"/>
      <c r="T143" s="490">
        <f>IF($C143="Per Employee",$T$175*$D143,IF($C143="Per Pupil",$D143*$T$177,IF($C143="Fixed Per Year",$D143)))*(1+$F143)^4</f>
        <v>0</v>
      </c>
    </row>
    <row r="144" spans="1:20" ht="16.5" thickBot="1" x14ac:dyDescent="0.3">
      <c r="A144" s="535" t="s">
        <v>392</v>
      </c>
      <c r="B144" s="484"/>
      <c r="C144" s="485"/>
      <c r="D144" s="527"/>
      <c r="E144" s="547" t="s">
        <v>309</v>
      </c>
      <c r="F144" s="487"/>
      <c r="G144" s="484"/>
      <c r="H144" s="519"/>
      <c r="I144" s="484"/>
      <c r="J144" s="488"/>
      <c r="K144" s="489"/>
      <c r="L144" s="490">
        <f t="shared" ref="L144:L155" si="21">IF($C144="Per Employee",$L$175*$D144,IF($C144="Per Pupil",$D144*$L$177,IF($C144="Fixed Per Year",$D144,0)))</f>
        <v>0</v>
      </c>
      <c r="M144" s="489"/>
      <c r="N144" s="490">
        <f t="shared" ref="N144:N155" si="22">IF($C144="Per Employee",$N$175*$D144,IF($C144="Per Pupil",$D144*$N$177,IF($C144="Fixed Per Year",$D144)))*(1+$F144)^1</f>
        <v>0</v>
      </c>
      <c r="O144" s="489"/>
      <c r="P144" s="490">
        <f t="shared" ref="P144:P155" si="23">IF($C144="Per Employee",$P$175*$D144,IF($C144="Per Pupil",$D144*$P$177,IF($C144="Fixed Per Year",$D144)))*(1+$F144)^2</f>
        <v>0</v>
      </c>
      <c r="Q144" s="491"/>
      <c r="R144" s="490">
        <f t="shared" ref="R144:R155" si="24">IF($C144="Per Employee",$R$175*$D144,IF($C144="Per Pupil",$D144*$R$177,IF($C144="Fixed Per Year",$D144)))*(1+$F144)^3</f>
        <v>0</v>
      </c>
      <c r="S144" s="445"/>
      <c r="T144" s="490">
        <f t="shared" ref="T144:T155" si="25">IF($C144="Per Employee",$T$175*$D144,IF($C144="Per Pupil",$D144*$T$177,IF($C144="Fixed Per Year",$D144)))*(1+$F144)^4</f>
        <v>0</v>
      </c>
    </row>
    <row r="145" spans="1:20" ht="16.5" thickBot="1" x14ac:dyDescent="0.3">
      <c r="A145" s="535" t="s">
        <v>393</v>
      </c>
      <c r="B145" s="484"/>
      <c r="C145" s="485"/>
      <c r="D145" s="527"/>
      <c r="E145" s="547" t="s">
        <v>309</v>
      </c>
      <c r="F145" s="487"/>
      <c r="G145" s="484"/>
      <c r="H145" s="519"/>
      <c r="I145" s="484"/>
      <c r="J145" s="488"/>
      <c r="K145" s="489"/>
      <c r="L145" s="490">
        <f t="shared" si="21"/>
        <v>0</v>
      </c>
      <c r="M145" s="489"/>
      <c r="N145" s="490">
        <f t="shared" si="22"/>
        <v>0</v>
      </c>
      <c r="O145" s="489"/>
      <c r="P145" s="490">
        <f t="shared" si="23"/>
        <v>0</v>
      </c>
      <c r="Q145" s="491"/>
      <c r="R145" s="490">
        <f t="shared" si="24"/>
        <v>0</v>
      </c>
      <c r="S145" s="445"/>
      <c r="T145" s="490">
        <f t="shared" si="25"/>
        <v>0</v>
      </c>
    </row>
    <row r="146" spans="1:20" ht="16.5" thickBot="1" x14ac:dyDescent="0.3">
      <c r="A146" s="534" t="s">
        <v>394</v>
      </c>
      <c r="B146" s="484"/>
      <c r="C146" s="485"/>
      <c r="D146" s="527"/>
      <c r="E146" s="547" t="s">
        <v>309</v>
      </c>
      <c r="F146" s="487"/>
      <c r="G146" s="484"/>
      <c r="H146" s="519"/>
      <c r="I146" s="484"/>
      <c r="J146" s="488"/>
      <c r="K146" s="489"/>
      <c r="L146" s="490">
        <f t="shared" si="21"/>
        <v>0</v>
      </c>
      <c r="M146" s="489"/>
      <c r="N146" s="490">
        <f t="shared" si="22"/>
        <v>0</v>
      </c>
      <c r="O146" s="489"/>
      <c r="P146" s="490">
        <f t="shared" si="23"/>
        <v>0</v>
      </c>
      <c r="Q146" s="491"/>
      <c r="R146" s="490">
        <f t="shared" si="24"/>
        <v>0</v>
      </c>
      <c r="S146" s="445"/>
      <c r="T146" s="490">
        <f t="shared" si="25"/>
        <v>0</v>
      </c>
    </row>
    <row r="147" spans="1:20" ht="16.5" thickBot="1" x14ac:dyDescent="0.3">
      <c r="A147" s="535" t="s">
        <v>395</v>
      </c>
      <c r="B147" s="484"/>
      <c r="C147" s="485"/>
      <c r="D147" s="527"/>
      <c r="E147" s="547" t="s">
        <v>309</v>
      </c>
      <c r="F147" s="487"/>
      <c r="G147" s="484"/>
      <c r="H147" s="519"/>
      <c r="I147" s="484"/>
      <c r="J147" s="488"/>
      <c r="K147" s="489"/>
      <c r="L147" s="490">
        <f t="shared" si="21"/>
        <v>0</v>
      </c>
      <c r="M147" s="489"/>
      <c r="N147" s="490">
        <f t="shared" si="22"/>
        <v>0</v>
      </c>
      <c r="O147" s="489"/>
      <c r="P147" s="490">
        <f t="shared" si="23"/>
        <v>0</v>
      </c>
      <c r="Q147" s="491"/>
      <c r="R147" s="490">
        <f t="shared" si="24"/>
        <v>0</v>
      </c>
      <c r="S147" s="445"/>
      <c r="T147" s="490">
        <f t="shared" si="25"/>
        <v>0</v>
      </c>
    </row>
    <row r="148" spans="1:20" ht="16.5" thickBot="1" x14ac:dyDescent="0.3">
      <c r="A148" s="534" t="s">
        <v>396</v>
      </c>
      <c r="B148" s="484"/>
      <c r="C148" s="485"/>
      <c r="D148" s="527"/>
      <c r="E148" s="547" t="s">
        <v>309</v>
      </c>
      <c r="F148" s="487"/>
      <c r="G148" s="484"/>
      <c r="H148" s="519"/>
      <c r="I148" s="484"/>
      <c r="J148" s="488"/>
      <c r="K148" s="489"/>
      <c r="L148" s="490">
        <f t="shared" si="21"/>
        <v>0</v>
      </c>
      <c r="M148" s="489"/>
      <c r="N148" s="490">
        <f t="shared" si="22"/>
        <v>0</v>
      </c>
      <c r="O148" s="489"/>
      <c r="P148" s="490">
        <f t="shared" si="23"/>
        <v>0</v>
      </c>
      <c r="Q148" s="491"/>
      <c r="R148" s="490">
        <f t="shared" si="24"/>
        <v>0</v>
      </c>
      <c r="S148" s="445"/>
      <c r="T148" s="490">
        <f t="shared" si="25"/>
        <v>0</v>
      </c>
    </row>
    <row r="149" spans="1:20" ht="16.5" thickBot="1" x14ac:dyDescent="0.3">
      <c r="A149" s="534" t="s">
        <v>397</v>
      </c>
      <c r="B149" s="484"/>
      <c r="C149" s="485"/>
      <c r="D149" s="527"/>
      <c r="E149" s="547" t="s">
        <v>309</v>
      </c>
      <c r="F149" s="487"/>
      <c r="G149" s="484"/>
      <c r="H149" s="519"/>
      <c r="I149" s="484"/>
      <c r="J149" s="488"/>
      <c r="K149" s="489"/>
      <c r="L149" s="490">
        <f t="shared" si="21"/>
        <v>0</v>
      </c>
      <c r="M149" s="489"/>
      <c r="N149" s="490">
        <f t="shared" si="22"/>
        <v>0</v>
      </c>
      <c r="O149" s="489"/>
      <c r="P149" s="490">
        <f t="shared" si="23"/>
        <v>0</v>
      </c>
      <c r="Q149" s="491"/>
      <c r="R149" s="490">
        <f t="shared" si="24"/>
        <v>0</v>
      </c>
      <c r="S149" s="445"/>
      <c r="T149" s="490">
        <f t="shared" si="25"/>
        <v>0</v>
      </c>
    </row>
    <row r="150" spans="1:20" ht="16.5" thickBot="1" x14ac:dyDescent="0.3">
      <c r="A150" s="534" t="s">
        <v>398</v>
      </c>
      <c r="B150" s="484"/>
      <c r="C150" s="485"/>
      <c r="D150" s="527"/>
      <c r="E150" s="547" t="s">
        <v>309</v>
      </c>
      <c r="F150" s="487"/>
      <c r="G150" s="484"/>
      <c r="H150" s="519"/>
      <c r="I150" s="484"/>
      <c r="J150" s="488"/>
      <c r="K150" s="489"/>
      <c r="L150" s="490">
        <f t="shared" si="21"/>
        <v>0</v>
      </c>
      <c r="M150" s="489"/>
      <c r="N150" s="490">
        <f t="shared" si="22"/>
        <v>0</v>
      </c>
      <c r="O150" s="489"/>
      <c r="P150" s="490">
        <f t="shared" si="23"/>
        <v>0</v>
      </c>
      <c r="Q150" s="491"/>
      <c r="R150" s="490">
        <f t="shared" si="24"/>
        <v>0</v>
      </c>
      <c r="S150" s="445"/>
      <c r="T150" s="490">
        <f t="shared" si="25"/>
        <v>0</v>
      </c>
    </row>
    <row r="151" spans="1:20" ht="16.5" thickBot="1" x14ac:dyDescent="0.3">
      <c r="A151" s="534" t="s">
        <v>399</v>
      </c>
      <c r="B151" s="484"/>
      <c r="C151" s="485"/>
      <c r="D151" s="527"/>
      <c r="E151" s="547" t="s">
        <v>309</v>
      </c>
      <c r="F151" s="487"/>
      <c r="G151" s="484"/>
      <c r="H151" s="519"/>
      <c r="I151" s="484"/>
      <c r="J151" s="488"/>
      <c r="K151" s="489"/>
      <c r="L151" s="490">
        <f t="shared" si="21"/>
        <v>0</v>
      </c>
      <c r="M151" s="489"/>
      <c r="N151" s="490">
        <f t="shared" si="22"/>
        <v>0</v>
      </c>
      <c r="O151" s="489"/>
      <c r="P151" s="490">
        <f t="shared" si="23"/>
        <v>0</v>
      </c>
      <c r="Q151" s="491"/>
      <c r="R151" s="490">
        <f t="shared" si="24"/>
        <v>0</v>
      </c>
      <c r="S151" s="445"/>
      <c r="T151" s="490">
        <f t="shared" si="25"/>
        <v>0</v>
      </c>
    </row>
    <row r="152" spans="1:20" ht="16.5" thickBot="1" x14ac:dyDescent="0.3">
      <c r="A152" s="541"/>
      <c r="B152" s="484"/>
      <c r="C152" s="485"/>
      <c r="D152" s="527"/>
      <c r="E152" s="547" t="s">
        <v>309</v>
      </c>
      <c r="F152" s="487"/>
      <c r="G152" s="484"/>
      <c r="H152" s="519"/>
      <c r="I152" s="484"/>
      <c r="J152" s="488"/>
      <c r="K152" s="489"/>
      <c r="L152" s="490">
        <f t="shared" si="21"/>
        <v>0</v>
      </c>
      <c r="M152" s="489"/>
      <c r="N152" s="490">
        <f t="shared" si="22"/>
        <v>0</v>
      </c>
      <c r="O152" s="489"/>
      <c r="P152" s="490">
        <f t="shared" si="23"/>
        <v>0</v>
      </c>
      <c r="Q152" s="491"/>
      <c r="R152" s="490">
        <f t="shared" si="24"/>
        <v>0</v>
      </c>
      <c r="S152" s="445"/>
      <c r="T152" s="490">
        <f t="shared" si="25"/>
        <v>0</v>
      </c>
    </row>
    <row r="153" spans="1:20" ht="16.5" thickBot="1" x14ac:dyDescent="0.3">
      <c r="A153" s="541"/>
      <c r="B153" s="542"/>
      <c r="C153" s="485"/>
      <c r="D153" s="527"/>
      <c r="E153" s="547" t="s">
        <v>309</v>
      </c>
      <c r="F153" s="487"/>
      <c r="G153" s="542"/>
      <c r="H153" s="519"/>
      <c r="I153" s="542"/>
      <c r="J153" s="488"/>
      <c r="K153" s="489"/>
      <c r="L153" s="490">
        <f t="shared" si="21"/>
        <v>0</v>
      </c>
      <c r="M153" s="489"/>
      <c r="N153" s="490">
        <f t="shared" si="22"/>
        <v>0</v>
      </c>
      <c r="O153" s="489"/>
      <c r="P153" s="490">
        <f t="shared" si="23"/>
        <v>0</v>
      </c>
      <c r="Q153" s="491"/>
      <c r="R153" s="490">
        <f t="shared" si="24"/>
        <v>0</v>
      </c>
      <c r="S153" s="445"/>
      <c r="T153" s="490">
        <f t="shared" si="25"/>
        <v>0</v>
      </c>
    </row>
    <row r="154" spans="1:20" ht="16.5" thickBot="1" x14ac:dyDescent="0.3">
      <c r="A154" s="541"/>
      <c r="B154" s="542"/>
      <c r="C154" s="485"/>
      <c r="D154" s="527"/>
      <c r="E154" s="547" t="s">
        <v>309</v>
      </c>
      <c r="F154" s="487"/>
      <c r="G154" s="542"/>
      <c r="H154" s="519"/>
      <c r="I154" s="542"/>
      <c r="J154" s="488"/>
      <c r="K154" s="489"/>
      <c r="L154" s="490">
        <f t="shared" si="21"/>
        <v>0</v>
      </c>
      <c r="M154" s="489"/>
      <c r="N154" s="490">
        <f t="shared" si="22"/>
        <v>0</v>
      </c>
      <c r="O154" s="489"/>
      <c r="P154" s="490">
        <f t="shared" si="23"/>
        <v>0</v>
      </c>
      <c r="Q154" s="491"/>
      <c r="R154" s="490">
        <f t="shared" si="24"/>
        <v>0</v>
      </c>
      <c r="S154" s="445"/>
      <c r="T154" s="490">
        <f t="shared" si="25"/>
        <v>0</v>
      </c>
    </row>
    <row r="155" spans="1:20" ht="16.5" thickBot="1" x14ac:dyDescent="0.3">
      <c r="A155" s="541"/>
      <c r="B155" s="542"/>
      <c r="C155" s="485"/>
      <c r="D155" s="527"/>
      <c r="E155" s="547" t="s">
        <v>309</v>
      </c>
      <c r="F155" s="487"/>
      <c r="G155" s="542"/>
      <c r="H155" s="519"/>
      <c r="I155" s="542"/>
      <c r="J155" s="488"/>
      <c r="K155" s="489"/>
      <c r="L155" s="490">
        <f t="shared" si="21"/>
        <v>0</v>
      </c>
      <c r="M155" s="489"/>
      <c r="N155" s="490">
        <f t="shared" si="22"/>
        <v>0</v>
      </c>
      <c r="O155" s="489"/>
      <c r="P155" s="490">
        <f t="shared" si="23"/>
        <v>0</v>
      </c>
      <c r="Q155" s="491"/>
      <c r="R155" s="490">
        <f t="shared" si="24"/>
        <v>0</v>
      </c>
      <c r="S155" s="445"/>
      <c r="T155" s="490">
        <f t="shared" si="25"/>
        <v>0</v>
      </c>
    </row>
    <row r="156" spans="1:20" ht="16.5" thickBot="1" x14ac:dyDescent="0.3">
      <c r="A156" s="502"/>
      <c r="B156" s="484"/>
      <c r="C156" s="503"/>
      <c r="D156" s="503"/>
      <c r="E156" s="503"/>
      <c r="F156" s="503"/>
      <c r="G156" s="484"/>
      <c r="H156" s="458"/>
      <c r="I156" s="484"/>
      <c r="J156" s="504"/>
      <c r="K156" s="481"/>
      <c r="L156" s="504"/>
      <c r="M156" s="481"/>
      <c r="N156" s="504"/>
      <c r="O156" s="481"/>
      <c r="P156" s="504"/>
      <c r="Q156" s="482"/>
      <c r="R156" s="505"/>
      <c r="S156" s="445"/>
      <c r="T156" s="505"/>
    </row>
    <row r="157" spans="1:20" ht="16.5" thickBot="1" x14ac:dyDescent="0.3">
      <c r="B157" s="479"/>
      <c r="C157" s="506"/>
      <c r="D157" s="506"/>
      <c r="E157" s="506"/>
      <c r="F157" s="506"/>
      <c r="G157" s="479"/>
      <c r="H157" s="507" t="s">
        <v>400</v>
      </c>
      <c r="I157" s="479"/>
      <c r="J157" s="508">
        <f>SUM(J143:J155)</f>
        <v>0</v>
      </c>
      <c r="K157" s="509"/>
      <c r="L157" s="508">
        <f>SUM(L143:L155)</f>
        <v>0</v>
      </c>
      <c r="M157" s="509"/>
      <c r="N157" s="508">
        <f>SUM(N143:N155)</f>
        <v>0</v>
      </c>
      <c r="O157" s="509"/>
      <c r="P157" s="508">
        <f>SUM(P143:P155)</f>
        <v>0</v>
      </c>
      <c r="Q157" s="510"/>
      <c r="R157" s="508">
        <f>SUM(R143:R155)</f>
        <v>0</v>
      </c>
      <c r="S157" s="469"/>
      <c r="T157" s="508">
        <f>SUM(T143:T155)</f>
        <v>0</v>
      </c>
    </row>
    <row r="158" spans="1:20" ht="16.5" thickBot="1" x14ac:dyDescent="0.3">
      <c r="B158" s="563"/>
      <c r="C158" s="564"/>
      <c r="D158" s="564"/>
      <c r="E158" s="564"/>
      <c r="F158" s="564"/>
      <c r="G158" s="563"/>
      <c r="H158" s="565"/>
      <c r="I158" s="563"/>
      <c r="J158" s="566"/>
      <c r="K158" s="567"/>
      <c r="L158" s="566"/>
      <c r="M158" s="567"/>
      <c r="N158" s="566"/>
      <c r="O158" s="567"/>
      <c r="P158" s="566"/>
      <c r="Q158" s="455"/>
      <c r="R158" s="551"/>
      <c r="S158" s="557"/>
      <c r="T158" s="551"/>
    </row>
    <row r="159" spans="1:20" ht="16.5" thickBot="1" x14ac:dyDescent="0.3">
      <c r="B159" s="568"/>
      <c r="C159" s="569"/>
      <c r="D159" s="569"/>
      <c r="E159" s="569"/>
      <c r="F159" s="569"/>
      <c r="G159" s="568"/>
      <c r="H159" s="570" t="s">
        <v>401</v>
      </c>
      <c r="I159" s="568"/>
      <c r="J159" s="508">
        <f>J64+J92+J116+J138+J140+J157</f>
        <v>0</v>
      </c>
      <c r="K159" s="571"/>
      <c r="L159" s="508">
        <f>L64+L92+L116+L138+L140+L157</f>
        <v>154385</v>
      </c>
      <c r="M159" s="571"/>
      <c r="N159" s="508">
        <f>N64+N92+N116+N138+N140+N157</f>
        <v>154385</v>
      </c>
      <c r="O159" s="571"/>
      <c r="P159" s="508">
        <f>P64+P92+P116+P138+P140+P157</f>
        <v>154385</v>
      </c>
      <c r="Q159" s="572"/>
      <c r="R159" s="508">
        <f>R64+R92+R116+R138+R140+R157</f>
        <v>154385</v>
      </c>
      <c r="S159" s="573"/>
      <c r="T159" s="508">
        <f>T64+T92+T116+T138+T140+T157</f>
        <v>154385</v>
      </c>
    </row>
    <row r="160" spans="1:20" ht="16.5" thickBot="1" x14ac:dyDescent="0.3">
      <c r="A160" s="565"/>
      <c r="B160" s="563"/>
      <c r="C160" s="564"/>
      <c r="D160" s="564"/>
      <c r="E160" s="564"/>
      <c r="F160" s="564"/>
      <c r="G160" s="563"/>
      <c r="H160" s="458"/>
      <c r="I160" s="563"/>
      <c r="J160" s="566"/>
      <c r="K160" s="567"/>
      <c r="L160" s="566"/>
      <c r="M160" s="567"/>
      <c r="N160" s="566"/>
      <c r="O160" s="567"/>
      <c r="P160" s="566"/>
      <c r="Q160" s="455"/>
      <c r="R160" s="551"/>
      <c r="S160" s="557"/>
      <c r="T160" s="551"/>
    </row>
    <row r="161" spans="1:20" ht="16.5" thickBot="1" x14ac:dyDescent="0.3">
      <c r="B161" s="574"/>
      <c r="C161" s="574"/>
      <c r="D161" s="574"/>
      <c r="E161" s="574"/>
      <c r="F161" s="574"/>
      <c r="G161" s="574"/>
      <c r="H161" s="575" t="s">
        <v>402</v>
      </c>
      <c r="I161" s="576"/>
      <c r="J161" s="577">
        <f>J35-J159</f>
        <v>0</v>
      </c>
      <c r="K161" s="578"/>
      <c r="L161" s="577" t="e">
        <f>L35-L159</f>
        <v>#DIV/0!</v>
      </c>
      <c r="M161" s="578"/>
      <c r="N161" s="577" t="e">
        <f>N35-N159</f>
        <v>#DIV/0!</v>
      </c>
      <c r="O161" s="571"/>
      <c r="P161" s="577" t="e">
        <f>P35-P159</f>
        <v>#DIV/0!</v>
      </c>
      <c r="Q161" s="572"/>
      <c r="R161" s="577" t="e">
        <f>R35-R159</f>
        <v>#DIV/0!</v>
      </c>
      <c r="S161" s="579"/>
      <c r="T161" s="577" t="e">
        <f>T35-T159</f>
        <v>#DIV/0!</v>
      </c>
    </row>
    <row r="162" spans="1:20" ht="16.5" thickBot="1" x14ac:dyDescent="0.3">
      <c r="A162" s="580"/>
      <c r="B162" s="551"/>
      <c r="C162" s="564"/>
      <c r="D162" s="564"/>
      <c r="E162" s="564"/>
      <c r="F162" s="564"/>
      <c r="G162" s="551"/>
      <c r="H162" s="581"/>
      <c r="I162" s="551"/>
      <c r="J162" s="551"/>
      <c r="K162" s="551"/>
      <c r="L162" s="551"/>
      <c r="M162" s="551"/>
      <c r="N162" s="551"/>
      <c r="O162" s="551"/>
      <c r="P162" s="551"/>
      <c r="Q162" s="582"/>
      <c r="R162" s="551"/>
      <c r="S162" s="557"/>
      <c r="T162" s="551"/>
    </row>
    <row r="163" spans="1:20" ht="16.5" thickBot="1" x14ac:dyDescent="0.3">
      <c r="A163" s="580"/>
      <c r="B163" s="551"/>
      <c r="C163" s="564"/>
      <c r="D163" s="564"/>
      <c r="E163" s="564"/>
      <c r="F163" s="564"/>
      <c r="G163" s="551"/>
      <c r="H163" s="583" t="s">
        <v>403</v>
      </c>
      <c r="I163" s="551"/>
      <c r="J163" s="470">
        <f>0</f>
        <v>0</v>
      </c>
      <c r="K163" s="551"/>
      <c r="L163" s="584">
        <f>J165</f>
        <v>0</v>
      </c>
      <c r="M163" s="585"/>
      <c r="N163" s="584" t="e">
        <f>L165</f>
        <v>#DIV/0!</v>
      </c>
      <c r="O163" s="585"/>
      <c r="P163" s="584" t="e">
        <f>N165</f>
        <v>#DIV/0!</v>
      </c>
      <c r="Q163" s="586"/>
      <c r="R163" s="584" t="e">
        <f>P165</f>
        <v>#DIV/0!</v>
      </c>
      <c r="S163" s="586"/>
      <c r="T163" s="584" t="e">
        <f>R165</f>
        <v>#DIV/0!</v>
      </c>
    </row>
    <row r="164" spans="1:20" ht="16.5" thickBot="1" x14ac:dyDescent="0.3">
      <c r="A164" s="587"/>
      <c r="B164" s="588"/>
      <c r="C164" s="589"/>
      <c r="D164" s="590"/>
      <c r="E164" s="590"/>
      <c r="F164" s="590"/>
      <c r="G164" s="588"/>
      <c r="H164" s="591" t="s">
        <v>404</v>
      </c>
      <c r="I164" s="588"/>
      <c r="J164" s="584">
        <f>J161</f>
        <v>0</v>
      </c>
      <c r="K164" s="592"/>
      <c r="L164" s="584" t="e">
        <f>L161</f>
        <v>#DIV/0!</v>
      </c>
      <c r="M164" s="593"/>
      <c r="N164" s="584" t="e">
        <f>N161</f>
        <v>#DIV/0!</v>
      </c>
      <c r="O164" s="593"/>
      <c r="P164" s="584" t="e">
        <f>P161</f>
        <v>#DIV/0!</v>
      </c>
      <c r="Q164" s="594"/>
      <c r="R164" s="584" t="e">
        <f>R161</f>
        <v>#DIV/0!</v>
      </c>
      <c r="S164" s="594"/>
      <c r="T164" s="584" t="e">
        <f>T161</f>
        <v>#DIV/0!</v>
      </c>
    </row>
    <row r="165" spans="1:20" ht="16.5" thickBot="1" x14ac:dyDescent="0.3">
      <c r="A165" s="595"/>
      <c r="B165" s="596"/>
      <c r="C165" s="589"/>
      <c r="D165" s="597"/>
      <c r="E165" s="597"/>
      <c r="F165" s="597"/>
      <c r="G165" s="596"/>
      <c r="H165" s="598" t="s">
        <v>405</v>
      </c>
      <c r="I165" s="596"/>
      <c r="J165" s="584">
        <f>J163+J164</f>
        <v>0</v>
      </c>
      <c r="K165" s="596"/>
      <c r="L165" s="584" t="e">
        <f>L163+L164</f>
        <v>#DIV/0!</v>
      </c>
      <c r="M165" s="599"/>
      <c r="N165" s="584" t="e">
        <f>N163+N164</f>
        <v>#DIV/0!</v>
      </c>
      <c r="O165" s="599"/>
      <c r="P165" s="584" t="e">
        <f>P163+P164</f>
        <v>#DIV/0!</v>
      </c>
      <c r="Q165" s="600"/>
      <c r="R165" s="584" t="e">
        <f>R163+R164</f>
        <v>#DIV/0!</v>
      </c>
      <c r="S165" s="601"/>
      <c r="T165" s="584" t="e">
        <f>T163+T164</f>
        <v>#DIV/0!</v>
      </c>
    </row>
    <row r="166" spans="1:20" ht="15.75" x14ac:dyDescent="0.25">
      <c r="A166" s="595"/>
      <c r="B166" s="595"/>
      <c r="C166" s="589"/>
      <c r="D166" s="602"/>
      <c r="E166" s="602"/>
      <c r="F166" s="602"/>
      <c r="G166" s="595"/>
      <c r="H166" s="595"/>
      <c r="I166" s="595"/>
      <c r="J166" s="603"/>
      <c r="K166" s="595"/>
      <c r="L166" s="603"/>
      <c r="M166" s="595"/>
      <c r="N166" s="603"/>
      <c r="O166" s="595"/>
      <c r="P166" s="603"/>
      <c r="Q166" s="604"/>
      <c r="R166" s="603"/>
      <c r="S166" s="454"/>
    </row>
    <row r="167" spans="1:20" ht="15.75" x14ac:dyDescent="0.25">
      <c r="A167" s="595"/>
      <c r="B167" s="595"/>
      <c r="C167" s="589"/>
      <c r="D167" s="602"/>
      <c r="E167" s="602"/>
      <c r="F167" s="602"/>
      <c r="G167" s="595"/>
      <c r="H167" s="595"/>
      <c r="I167" s="595"/>
      <c r="J167" s="603"/>
      <c r="K167" s="595"/>
      <c r="L167" s="603"/>
      <c r="M167" s="595"/>
      <c r="N167" s="603"/>
      <c r="O167" s="595"/>
      <c r="P167" s="603"/>
      <c r="Q167" s="604"/>
      <c r="R167" s="603"/>
      <c r="S167" s="454"/>
    </row>
    <row r="168" spans="1:20" ht="15.75" x14ac:dyDescent="0.25">
      <c r="A168" s="595"/>
      <c r="B168" s="595"/>
      <c r="C168" s="589"/>
      <c r="D168" s="602"/>
      <c r="E168" s="602"/>
      <c r="F168" s="602"/>
      <c r="G168" s="595"/>
      <c r="H168" s="595"/>
      <c r="I168" s="595"/>
      <c r="J168" s="603"/>
      <c r="K168" s="595"/>
      <c r="L168" s="603"/>
      <c r="M168" s="595"/>
      <c r="N168" s="603"/>
      <c r="O168" s="595"/>
      <c r="P168" s="603"/>
      <c r="Q168" s="604"/>
      <c r="R168" s="603"/>
      <c r="S168" s="454"/>
    </row>
    <row r="169" spans="1:20" x14ac:dyDescent="0.25">
      <c r="C169" s="589"/>
      <c r="D169" s="18"/>
      <c r="E169" s="18"/>
      <c r="F169" s="18"/>
      <c r="Q169" s="9"/>
      <c r="S169" s="9"/>
    </row>
    <row r="170" spans="1:20" x14ac:dyDescent="0.25">
      <c r="C170" s="589"/>
      <c r="D170" s="589"/>
      <c r="E170" s="589"/>
      <c r="F170" s="589"/>
      <c r="Q170" s="9"/>
      <c r="S170" s="9"/>
    </row>
    <row r="171" spans="1:20" x14ac:dyDescent="0.25">
      <c r="C171" s="589"/>
      <c r="D171" s="589"/>
      <c r="E171" s="589"/>
      <c r="F171" s="589"/>
      <c r="H171" s="10"/>
      <c r="I171" s="10"/>
      <c r="Q171" s="9"/>
      <c r="S171" s="9"/>
    </row>
    <row r="172" spans="1:20" ht="15.75" thickBot="1" x14ac:dyDescent="0.3">
      <c r="C172" s="589"/>
      <c r="D172" s="589"/>
      <c r="E172" s="589"/>
      <c r="F172" s="589"/>
      <c r="H172" s="10"/>
      <c r="I172" s="10"/>
      <c r="Q172" s="9"/>
      <c r="S172" s="9"/>
    </row>
    <row r="173" spans="1:20" ht="15.75" thickBot="1" x14ac:dyDescent="0.3">
      <c r="C173" s="589"/>
      <c r="D173" s="589"/>
      <c r="E173" s="589"/>
      <c r="F173" s="589"/>
      <c r="H173" s="605"/>
      <c r="I173" s="605"/>
      <c r="J173" s="909" t="s">
        <v>406</v>
      </c>
      <c r="K173" s="910"/>
      <c r="L173" s="910"/>
      <c r="M173" s="910"/>
      <c r="N173" s="910"/>
      <c r="O173" s="910"/>
      <c r="P173" s="910"/>
      <c r="Q173" s="910"/>
      <c r="R173" s="910"/>
      <c r="S173" s="910"/>
      <c r="T173" s="911"/>
    </row>
    <row r="174" spans="1:20" ht="15.75" thickBot="1" x14ac:dyDescent="0.3">
      <c r="C174" s="589"/>
      <c r="D174" s="589"/>
      <c r="E174" s="589"/>
      <c r="F174" s="589"/>
      <c r="H174" s="10"/>
      <c r="I174" s="10"/>
      <c r="J174" s="606" t="s">
        <v>0</v>
      </c>
      <c r="K174" s="607"/>
      <c r="L174" s="13">
        <f>L9</f>
        <v>2019</v>
      </c>
      <c r="M174" s="608"/>
      <c r="N174" s="13">
        <f>N9</f>
        <v>2020</v>
      </c>
      <c r="O174" s="608"/>
      <c r="P174" s="13">
        <f>P9</f>
        <v>2021</v>
      </c>
      <c r="Q174" s="608"/>
      <c r="R174" s="13">
        <f>R9</f>
        <v>2022</v>
      </c>
      <c r="S174" s="608"/>
      <c r="T174" s="13">
        <f>T9</f>
        <v>2023</v>
      </c>
    </row>
    <row r="175" spans="1:20" ht="39.75" thickBot="1" x14ac:dyDescent="0.3">
      <c r="C175" s="589"/>
      <c r="D175" s="589"/>
      <c r="E175" s="589"/>
      <c r="F175" s="589"/>
      <c r="H175" s="7"/>
      <c r="I175" s="7"/>
      <c r="J175" s="606" t="s">
        <v>407</v>
      </c>
      <c r="K175" s="607"/>
      <c r="L175" s="609">
        <f>'[1]Salaries - Year 1'!B80</f>
        <v>0</v>
      </c>
      <c r="M175" s="607"/>
      <c r="N175" s="609">
        <f>'[1]Salaries - Year 2'!B80</f>
        <v>0</v>
      </c>
      <c r="O175" s="607"/>
      <c r="P175" s="609">
        <f>'[1]Salaries - Year 3'!B80</f>
        <v>0</v>
      </c>
      <c r="Q175" s="607"/>
      <c r="R175" s="609">
        <f>'[1]Salaries - Year 4'!B80</f>
        <v>0</v>
      </c>
      <c r="S175" s="607"/>
      <c r="T175" s="609">
        <f>'[1]Salaries - Year 5'!B80</f>
        <v>0</v>
      </c>
    </row>
    <row r="176" spans="1:20" ht="27" thickBot="1" x14ac:dyDescent="0.3">
      <c r="C176" s="589"/>
      <c r="D176" s="589"/>
      <c r="E176" s="589"/>
      <c r="F176" s="589"/>
      <c r="H176" s="7"/>
      <c r="I176" s="7"/>
      <c r="J176" s="606" t="s">
        <v>408</v>
      </c>
      <c r="K176" s="607"/>
      <c r="L176" s="14">
        <f>'[1]Salaries - Year 1'!B68</f>
        <v>0</v>
      </c>
      <c r="M176" s="607"/>
      <c r="N176" s="14">
        <f>'[1]Salaries - Year 2'!B68</f>
        <v>0</v>
      </c>
      <c r="O176" s="607"/>
      <c r="P176" s="14">
        <f>'[1]Salaries - Year 3'!B68</f>
        <v>0</v>
      </c>
      <c r="Q176" s="607"/>
      <c r="R176" s="14">
        <f>'[1]Salaries - Year 4'!B68</f>
        <v>0</v>
      </c>
      <c r="S176" s="607"/>
      <c r="T176" s="14">
        <f>'[1]Salaries - Year 5'!B68</f>
        <v>0</v>
      </c>
    </row>
    <row r="177" spans="3:20" ht="27" thickBot="1" x14ac:dyDescent="0.3">
      <c r="C177" s="589"/>
      <c r="D177" s="589"/>
      <c r="E177" s="589"/>
      <c r="F177" s="589"/>
      <c r="H177" s="7"/>
      <c r="I177" s="7"/>
      <c r="J177" s="606" t="s">
        <v>1</v>
      </c>
      <c r="K177" s="610"/>
      <c r="L177" s="243">
        <f>'[1]Revenues-Federal &amp; State '!E101</f>
        <v>0</v>
      </c>
      <c r="M177" s="610"/>
      <c r="N177" s="243">
        <f>'[1]Revenues-Federal &amp; State '!G101</f>
        <v>0</v>
      </c>
      <c r="O177" s="610"/>
      <c r="P177" s="243">
        <f>'[1]Revenues-Federal &amp; State '!I101</f>
        <v>0</v>
      </c>
      <c r="Q177" s="610"/>
      <c r="R177" s="243">
        <f>'[1]Revenues-Federal &amp; State '!K101</f>
        <v>0</v>
      </c>
      <c r="S177" s="610"/>
      <c r="T177" s="243">
        <f>'[1]Revenues-Federal &amp; State '!M101</f>
        <v>0</v>
      </c>
    </row>
    <row r="178" spans="3:20" x14ac:dyDescent="0.25">
      <c r="C178" s="589"/>
      <c r="D178" s="589"/>
      <c r="E178" s="589"/>
      <c r="F178" s="589"/>
      <c r="H178" s="7"/>
      <c r="I178" s="7"/>
      <c r="Q178" s="9"/>
      <c r="S178" s="9"/>
    </row>
    <row r="179" spans="3:20" x14ac:dyDescent="0.25">
      <c r="C179" s="589"/>
      <c r="D179" s="589"/>
      <c r="E179" s="589"/>
      <c r="F179" s="589"/>
      <c r="Q179" s="9"/>
      <c r="S179" s="9"/>
    </row>
    <row r="180" spans="3:20" x14ac:dyDescent="0.25">
      <c r="C180" s="18">
        <v>2018</v>
      </c>
      <c r="D180" s="589"/>
      <c r="E180" s="589"/>
      <c r="F180" s="589"/>
      <c r="Q180" s="9"/>
      <c r="S180" s="9"/>
    </row>
    <row r="181" spans="3:20" x14ac:dyDescent="0.25">
      <c r="C181" s="18"/>
      <c r="D181" s="589"/>
      <c r="E181" s="589"/>
      <c r="F181" s="589"/>
      <c r="Q181" s="9"/>
      <c r="S181" s="9"/>
    </row>
    <row r="182" spans="3:20" x14ac:dyDescent="0.25">
      <c r="C182" s="589"/>
      <c r="D182" s="589"/>
      <c r="E182" s="589"/>
      <c r="F182" s="589"/>
      <c r="Q182" s="9"/>
      <c r="S182" s="9"/>
    </row>
    <row r="183" spans="3:20" x14ac:dyDescent="0.25">
      <c r="C183" s="589"/>
      <c r="D183" s="589"/>
      <c r="E183" s="589"/>
      <c r="F183" s="589"/>
      <c r="Q183" s="9"/>
      <c r="S183" s="9"/>
    </row>
    <row r="184" spans="3:20" ht="15.75" x14ac:dyDescent="0.25">
      <c r="C184" s="464" t="s">
        <v>409</v>
      </c>
      <c r="D184" s="589"/>
      <c r="E184" s="589"/>
      <c r="F184" s="589"/>
      <c r="Q184" s="9"/>
      <c r="S184" s="9"/>
    </row>
    <row r="185" spans="3:20" ht="15.75" x14ac:dyDescent="0.25">
      <c r="C185" s="590" t="s">
        <v>410</v>
      </c>
      <c r="D185" s="589"/>
      <c r="E185" s="589"/>
      <c r="F185" s="589"/>
      <c r="Q185" s="9"/>
      <c r="S185" s="9"/>
    </row>
    <row r="186" spans="3:20" ht="15.75" x14ac:dyDescent="0.25">
      <c r="C186" s="464"/>
      <c r="D186" s="589"/>
      <c r="E186" s="589"/>
      <c r="F186" s="589"/>
      <c r="Q186" s="9"/>
      <c r="S186" s="9"/>
    </row>
    <row r="187" spans="3:20" ht="15.75" x14ac:dyDescent="0.25">
      <c r="C187" s="597"/>
      <c r="D187" s="589"/>
      <c r="E187" s="589"/>
      <c r="F187" s="589"/>
      <c r="Q187" s="9"/>
      <c r="S187" s="9"/>
    </row>
    <row r="188" spans="3:20" ht="15.75" x14ac:dyDescent="0.25">
      <c r="C188" s="602"/>
      <c r="D188" s="589"/>
      <c r="E188" s="589"/>
      <c r="F188" s="589"/>
      <c r="Q188" s="9"/>
      <c r="S188" s="9"/>
    </row>
    <row r="189" spans="3:20" ht="15.75" x14ac:dyDescent="0.25">
      <c r="C189" s="602" t="s">
        <v>411</v>
      </c>
      <c r="D189" s="589"/>
      <c r="E189" s="589"/>
      <c r="F189" s="589"/>
      <c r="Q189" s="9"/>
      <c r="S189" s="9"/>
    </row>
    <row r="190" spans="3:20" ht="15.75" x14ac:dyDescent="0.25">
      <c r="C190" s="602" t="s">
        <v>412</v>
      </c>
      <c r="D190" s="589"/>
      <c r="E190" s="589"/>
      <c r="F190" s="589"/>
      <c r="Q190" s="9"/>
      <c r="S190" s="9"/>
    </row>
    <row r="191" spans="3:20" x14ac:dyDescent="0.25">
      <c r="C191" s="18" t="s">
        <v>413</v>
      </c>
      <c r="D191" s="589"/>
      <c r="E191" s="589"/>
      <c r="F191" s="589"/>
      <c r="Q191" s="9"/>
      <c r="S191" s="9"/>
    </row>
    <row r="192" spans="3:20" x14ac:dyDescent="0.25">
      <c r="C192" s="18" t="s">
        <v>374</v>
      </c>
      <c r="D192" s="589"/>
      <c r="E192" s="589"/>
      <c r="F192" s="589"/>
      <c r="Q192" s="9"/>
      <c r="S192" s="9"/>
    </row>
    <row r="193" spans="3:19" x14ac:dyDescent="0.25">
      <c r="C193" s="589"/>
      <c r="D193" s="589"/>
      <c r="E193" s="589"/>
      <c r="F193" s="589"/>
      <c r="Q193" s="9"/>
      <c r="S193" s="9"/>
    </row>
    <row r="194" spans="3:19" x14ac:dyDescent="0.25">
      <c r="C194" s="589"/>
      <c r="D194" s="589"/>
      <c r="E194" s="589"/>
      <c r="F194" s="589"/>
      <c r="Q194" s="9"/>
      <c r="S194" s="9"/>
    </row>
    <row r="195" spans="3:19" x14ac:dyDescent="0.25">
      <c r="C195" s="18" t="s">
        <v>411</v>
      </c>
      <c r="D195" s="589"/>
      <c r="E195" s="589"/>
      <c r="F195" s="589"/>
      <c r="Q195" s="9"/>
      <c r="S195" s="9"/>
    </row>
    <row r="196" spans="3:19" x14ac:dyDescent="0.25">
      <c r="C196" s="18" t="s">
        <v>410</v>
      </c>
      <c r="D196" s="589"/>
      <c r="E196" s="589"/>
      <c r="F196" s="589"/>
      <c r="Q196" s="9"/>
      <c r="S196" s="9"/>
    </row>
    <row r="197" spans="3:19" x14ac:dyDescent="0.25">
      <c r="C197" s="18" t="s">
        <v>413</v>
      </c>
      <c r="D197" s="589"/>
      <c r="E197" s="589"/>
      <c r="F197" s="589"/>
      <c r="Q197" s="9"/>
      <c r="S197" s="9"/>
    </row>
    <row r="198" spans="3:19" x14ac:dyDescent="0.25">
      <c r="C198" s="18" t="s">
        <v>374</v>
      </c>
      <c r="D198" s="589"/>
      <c r="E198" s="589"/>
      <c r="F198" s="589"/>
      <c r="Q198" s="9"/>
      <c r="S198" s="9"/>
    </row>
    <row r="199" spans="3:19" x14ac:dyDescent="0.25">
      <c r="C199" s="589"/>
      <c r="D199" s="589"/>
      <c r="E199" s="589"/>
      <c r="F199" s="589"/>
      <c r="Q199" s="9"/>
      <c r="S199" s="9"/>
    </row>
    <row r="200" spans="3:19" x14ac:dyDescent="0.25">
      <c r="C200" s="589"/>
      <c r="D200" s="589"/>
      <c r="E200" s="589"/>
      <c r="F200" s="589"/>
      <c r="Q200" s="9"/>
      <c r="S200" s="9"/>
    </row>
    <row r="201" spans="3:19" x14ac:dyDescent="0.25">
      <c r="C201" s="18" t="s">
        <v>414</v>
      </c>
      <c r="D201" s="589"/>
      <c r="E201" s="589"/>
      <c r="F201" s="589"/>
      <c r="Q201" s="9"/>
      <c r="S201" s="9"/>
    </row>
    <row r="202" spans="3:19" x14ac:dyDescent="0.25">
      <c r="C202" s="18" t="s">
        <v>415</v>
      </c>
      <c r="D202" s="589"/>
      <c r="E202" s="589"/>
      <c r="F202" s="589"/>
      <c r="Q202" s="9"/>
      <c r="S202" s="9"/>
    </row>
    <row r="203" spans="3:19" x14ac:dyDescent="0.25">
      <c r="C203" s="589"/>
      <c r="D203" s="589"/>
      <c r="E203" s="589"/>
      <c r="F203" s="589"/>
      <c r="Q203" s="9"/>
      <c r="S203" s="9"/>
    </row>
    <row r="204" spans="3:19" x14ac:dyDescent="0.25">
      <c r="C204" s="589"/>
      <c r="D204" s="589"/>
      <c r="E204" s="589"/>
      <c r="F204" s="589"/>
      <c r="Q204" s="9"/>
      <c r="S204" s="9"/>
    </row>
    <row r="205" spans="3:19" x14ac:dyDescent="0.25">
      <c r="C205" s="589"/>
      <c r="D205" s="589"/>
      <c r="E205" s="589"/>
      <c r="F205" s="589"/>
      <c r="Q205" s="9"/>
      <c r="S205" s="9"/>
    </row>
    <row r="206" spans="3:19" x14ac:dyDescent="0.25">
      <c r="C206" s="589"/>
      <c r="D206" s="589"/>
      <c r="E206" s="589"/>
      <c r="F206" s="589"/>
      <c r="Q206" s="9"/>
      <c r="S206" s="9"/>
    </row>
  </sheetData>
  <mergeCells count="13">
    <mergeCell ref="J173:T173"/>
    <mergeCell ref="L8:T8"/>
    <mergeCell ref="C37:C39"/>
    <mergeCell ref="D37:D39"/>
    <mergeCell ref="E37:E39"/>
    <mergeCell ref="F37:F39"/>
    <mergeCell ref="H37:H39"/>
    <mergeCell ref="C7:C9"/>
    <mergeCell ref="D7:D9"/>
    <mergeCell ref="E7:E9"/>
    <mergeCell ref="F7:F9"/>
    <mergeCell ref="H7:H9"/>
    <mergeCell ref="J7:J8"/>
  </mergeCells>
  <dataValidations count="4">
    <dataValidation type="list" allowBlank="1" showInputMessage="1" showErrorMessage="1" sqref="A5">
      <formula1>$C$201:$C$202</formula1>
    </dataValidation>
    <dataValidation type="list" allowBlank="1" showInputMessage="1" showErrorMessage="1" sqref="J9">
      <formula1>$C$180:$C$181</formula1>
    </dataValidation>
    <dataValidation type="list" allowBlank="1" showInputMessage="1" showErrorMessage="1" sqref="C75:C81 C83:C90">
      <formula1>$C$189:$C$192</formula1>
    </dataValidation>
    <dataValidation type="list" allowBlank="1" showInputMessage="1" showErrorMessage="1" sqref="C40:C50 C52:C62 C95:C114 C119:C136 C140 C143:C155">
      <formula1>$C$195:$C$198</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8"/>
  <sheetViews>
    <sheetView tabSelected="1" topLeftCell="B1" zoomScale="90" zoomScaleNormal="90" workbookViewId="0">
      <selection activeCell="U317" sqref="U317:U320"/>
    </sheetView>
  </sheetViews>
  <sheetFormatPr defaultRowHeight="15" x14ac:dyDescent="0.25"/>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customWidth="1"/>
    <col min="12" max="12" width="18.7109375" customWidth="1"/>
    <col min="13" max="13" width="3.42578125" customWidth="1"/>
    <col min="14" max="14" width="18.7109375" customWidth="1"/>
    <col min="16" max="20" width="12.28515625" customWidth="1"/>
    <col min="22" max="23" width="12.7109375" bestFit="1" customWidth="1"/>
    <col min="24" max="24" width="14.140625" bestFit="1" customWidth="1"/>
    <col min="25" max="26" width="12.7109375" bestFit="1" customWidth="1"/>
  </cols>
  <sheetData>
    <row r="1" spans="1:26" ht="16.5" thickBot="1" x14ac:dyDescent="0.3">
      <c r="A1" s="773">
        <f>'[2]Budget with Assumptions'!A2</f>
        <v>0</v>
      </c>
      <c r="B1" s="406"/>
      <c r="C1" s="406"/>
      <c r="D1" s="408"/>
      <c r="E1" s="408"/>
      <c r="F1" s="408"/>
      <c r="G1" s="408"/>
      <c r="H1" s="408"/>
      <c r="I1" s="408"/>
      <c r="J1" s="408"/>
      <c r="K1" s="409"/>
      <c r="L1" s="403"/>
      <c r="M1" s="404"/>
      <c r="O1" s="1"/>
      <c r="P1" s="774"/>
      <c r="Q1" s="774"/>
      <c r="R1" s="774"/>
      <c r="S1" s="774"/>
      <c r="T1" s="774"/>
      <c r="U1" s="1"/>
      <c r="V1" s="1"/>
      <c r="W1" s="1"/>
      <c r="X1" s="1"/>
      <c r="Y1" s="1"/>
      <c r="Z1" s="1"/>
    </row>
    <row r="2" spans="1:26" ht="16.5" thickBot="1" x14ac:dyDescent="0.3">
      <c r="A2" s="775" t="s">
        <v>480</v>
      </c>
      <c r="B2" s="406"/>
      <c r="C2" s="406"/>
      <c r="D2" s="410"/>
      <c r="E2" s="410"/>
      <c r="F2" s="410"/>
      <c r="G2" s="410"/>
      <c r="H2" s="410"/>
      <c r="I2" s="410"/>
      <c r="J2" s="410"/>
      <c r="K2" s="411"/>
      <c r="L2" s="412"/>
      <c r="M2" s="413"/>
      <c r="O2" s="1"/>
      <c r="P2" s="774"/>
      <c r="Q2" s="774"/>
      <c r="R2" s="774"/>
      <c r="S2" s="774"/>
      <c r="T2" s="774"/>
      <c r="U2" s="1"/>
      <c r="V2" s="1"/>
      <c r="W2" s="1"/>
      <c r="X2" s="1"/>
      <c r="Y2" s="1"/>
      <c r="Z2" s="1"/>
    </row>
    <row r="3" spans="1:26" ht="23.25" x14ac:dyDescent="0.35">
      <c r="A3" s="423"/>
      <c r="B3" s="423"/>
      <c r="C3" s="423"/>
      <c r="K3" s="9"/>
      <c r="M3" s="9"/>
      <c r="O3" s="1"/>
      <c r="P3" s="774"/>
      <c r="Q3" s="774"/>
      <c r="R3" s="774"/>
      <c r="S3" s="774"/>
      <c r="T3" s="774"/>
      <c r="U3" s="1"/>
      <c r="V3" s="1"/>
      <c r="W3" s="1"/>
      <c r="X3" s="1"/>
      <c r="Y3" s="1"/>
      <c r="Z3" s="1"/>
    </row>
    <row r="4" spans="1:26" ht="23.25" x14ac:dyDescent="0.35">
      <c r="A4" s="423"/>
      <c r="B4" s="423"/>
      <c r="C4" s="423"/>
      <c r="K4" s="9"/>
      <c r="M4" s="9"/>
      <c r="O4" s="1"/>
      <c r="P4" s="774"/>
      <c r="Q4" s="774"/>
      <c r="R4" s="774"/>
      <c r="S4" s="774"/>
      <c r="T4" s="774"/>
      <c r="U4" s="1"/>
      <c r="V4" s="1"/>
      <c r="W4" s="1"/>
      <c r="X4" s="1"/>
      <c r="Y4" s="1"/>
      <c r="Z4" s="1"/>
    </row>
    <row r="5" spans="1:26" ht="23.25" x14ac:dyDescent="0.35">
      <c r="A5" s="423"/>
      <c r="B5" s="423"/>
      <c r="C5" s="423"/>
      <c r="K5" s="9"/>
      <c r="M5" s="9"/>
      <c r="O5" s="1"/>
      <c r="P5" s="774"/>
      <c r="Q5" s="774"/>
      <c r="R5" s="774"/>
      <c r="S5" s="774"/>
      <c r="T5" s="774"/>
      <c r="U5" s="1"/>
      <c r="V5" s="1"/>
      <c r="W5" s="1"/>
      <c r="X5" s="1"/>
      <c r="Y5" s="1"/>
      <c r="Z5" s="1"/>
    </row>
    <row r="6" spans="1:26" ht="24" thickBot="1" x14ac:dyDescent="0.4">
      <c r="A6" s="423"/>
      <c r="B6" s="423"/>
      <c r="C6" s="423"/>
      <c r="K6" s="9"/>
      <c r="M6" s="9"/>
      <c r="O6" s="1"/>
      <c r="P6" s="774"/>
      <c r="Q6" s="774"/>
      <c r="R6" s="774"/>
      <c r="S6" s="774"/>
      <c r="T6" s="774"/>
      <c r="U6" s="1"/>
      <c r="V6" s="1"/>
      <c r="W6" s="1"/>
      <c r="X6" s="1"/>
      <c r="Y6" s="1"/>
      <c r="Z6" s="1"/>
    </row>
    <row r="7" spans="1:26" ht="18.75" thickBot="1" x14ac:dyDescent="0.3">
      <c r="A7" s="427"/>
      <c r="B7" s="428"/>
      <c r="C7" s="428"/>
      <c r="D7" s="929" t="s">
        <v>481</v>
      </c>
      <c r="K7" s="9"/>
      <c r="M7" s="9"/>
      <c r="O7" s="1"/>
      <c r="P7" s="774"/>
      <c r="Q7" s="774"/>
      <c r="R7" s="774"/>
      <c r="S7" s="774"/>
      <c r="T7" s="774"/>
      <c r="U7" s="1"/>
      <c r="V7" s="1"/>
      <c r="W7" s="1"/>
      <c r="X7" s="1"/>
      <c r="Y7" s="1"/>
      <c r="Z7" s="1"/>
    </row>
    <row r="8" spans="1:26" ht="24" thickBot="1" x14ac:dyDescent="0.4">
      <c r="A8" s="429"/>
      <c r="B8" s="428"/>
      <c r="C8" s="428"/>
      <c r="D8" s="930"/>
      <c r="E8" s="423"/>
      <c r="F8" s="912" t="s">
        <v>306</v>
      </c>
      <c r="G8" s="913"/>
      <c r="H8" s="913"/>
      <c r="I8" s="913"/>
      <c r="J8" s="913"/>
      <c r="K8" s="913"/>
      <c r="L8" s="913"/>
      <c r="M8" s="913"/>
      <c r="N8" s="914"/>
      <c r="O8" s="1"/>
      <c r="P8" s="931" t="s">
        <v>482</v>
      </c>
      <c r="Q8" s="932"/>
      <c r="R8" s="932"/>
      <c r="S8" s="932"/>
      <c r="T8" s="933"/>
      <c r="U8" s="1"/>
      <c r="V8" s="1"/>
      <c r="W8" s="1"/>
      <c r="X8" s="1"/>
      <c r="Y8" s="1"/>
      <c r="Z8" s="1"/>
    </row>
    <row r="9" spans="1:26" ht="23.25" thickBot="1" x14ac:dyDescent="0.35">
      <c r="A9" s="430" t="s">
        <v>307</v>
      </c>
      <c r="B9" s="429"/>
      <c r="C9" s="429"/>
      <c r="D9" s="776">
        <f>'[2]Budget with Assumptions'!J9</f>
        <v>2018</v>
      </c>
      <c r="E9" s="428"/>
      <c r="F9" s="432">
        <f>'[2]Budget with Assumptions'!L9</f>
        <v>2019</v>
      </c>
      <c r="G9" s="433"/>
      <c r="H9" s="432">
        <f>'[2]Budget with Assumptions'!N9</f>
        <v>2020</v>
      </c>
      <c r="I9" s="433"/>
      <c r="J9" s="432">
        <f>'[2]Budget with Assumptions'!P9</f>
        <v>2021</v>
      </c>
      <c r="K9" s="433"/>
      <c r="L9" s="432">
        <f>'[2]Budget with Assumptions'!R9</f>
        <v>2022</v>
      </c>
      <c r="M9" s="434"/>
      <c r="N9" s="432">
        <f>'[2]Budget with Assumptions'!T9</f>
        <v>2023</v>
      </c>
      <c r="O9" s="1"/>
      <c r="P9" s="777">
        <f>'[2]Budget with Assumptions'!L9</f>
        <v>2019</v>
      </c>
      <c r="Q9" s="777">
        <f>'[2]Budget with Assumptions'!N9</f>
        <v>2020</v>
      </c>
      <c r="R9" s="777">
        <f>'[2]Budget with Assumptions'!P9</f>
        <v>2021</v>
      </c>
      <c r="S9" s="777">
        <f>'[2]Budget with Assumptions'!R9</f>
        <v>2022</v>
      </c>
      <c r="T9" s="777">
        <f>'[2]Budget with Assumptions'!T9</f>
        <v>2023</v>
      </c>
      <c r="U9" s="1"/>
      <c r="V9" s="1"/>
      <c r="W9" s="1"/>
      <c r="X9" s="1"/>
      <c r="Y9" s="1"/>
      <c r="Z9" s="1"/>
    </row>
    <row r="10" spans="1:26" ht="18" x14ac:dyDescent="0.25">
      <c r="A10" s="435" t="str">
        <f>'[2]Budget with Assumptions'!A10</f>
        <v>SBB &amp; Non-SBB ( Grades K-3)</v>
      </c>
      <c r="B10" s="436"/>
      <c r="C10" s="436"/>
      <c r="D10" s="439">
        <f>'[2]Budget with Assumptions'!J10</f>
        <v>0</v>
      </c>
      <c r="E10" s="778"/>
      <c r="F10" s="439">
        <f>'[2]Budget with Assumptions'!L10</f>
        <v>0</v>
      </c>
      <c r="G10" s="614"/>
      <c r="H10" s="439">
        <f>'[2]Budget with Assumptions'!N10</f>
        <v>0</v>
      </c>
      <c r="I10" s="614"/>
      <c r="J10" s="439">
        <f>'[2]Budget with Assumptions'!P10</f>
        <v>0</v>
      </c>
      <c r="K10" s="779"/>
      <c r="L10" s="439">
        <f>'[2]Budget with Assumptions'!R10</f>
        <v>0</v>
      </c>
      <c r="M10" s="779"/>
      <c r="N10" s="439">
        <f>'[2]Budget with Assumptions'!T10</f>
        <v>0</v>
      </c>
      <c r="O10" s="1"/>
      <c r="P10" s="780">
        <f>F10/$F$35</f>
        <v>0</v>
      </c>
      <c r="Q10" s="780">
        <f>H10/$H$35</f>
        <v>0</v>
      </c>
      <c r="R10" s="780">
        <f>J10/$J$35</f>
        <v>0</v>
      </c>
      <c r="S10" s="780">
        <f>L10/$L$35</f>
        <v>0</v>
      </c>
      <c r="T10" s="780">
        <f>N10/$N$35</f>
        <v>0</v>
      </c>
      <c r="U10" s="1"/>
      <c r="V10" s="1"/>
      <c r="W10" s="1"/>
      <c r="X10" s="1"/>
      <c r="Y10" s="1"/>
      <c r="Z10" s="1"/>
    </row>
    <row r="11" spans="1:26" ht="15.75" x14ac:dyDescent="0.25">
      <c r="A11" s="435" t="str">
        <f>'[2]Budget with Assumptions'!A11</f>
        <v>SBB &amp; Non-SBB (Grades 4-8)</v>
      </c>
      <c r="B11" s="436"/>
      <c r="C11" s="436"/>
      <c r="D11" s="439">
        <f>'[2]Budget with Assumptions'!J11</f>
        <v>0</v>
      </c>
      <c r="E11" s="781"/>
      <c r="F11" s="439">
        <f>'[2]Budget with Assumptions'!L11</f>
        <v>0</v>
      </c>
      <c r="G11" s="782"/>
      <c r="H11" s="439">
        <f>'[2]Budget with Assumptions'!N11</f>
        <v>0</v>
      </c>
      <c r="I11" s="782"/>
      <c r="J11" s="439">
        <f>'[2]Budget with Assumptions'!P11</f>
        <v>0</v>
      </c>
      <c r="K11" s="783"/>
      <c r="L11" s="439">
        <f>'[2]Budget with Assumptions'!R11</f>
        <v>0</v>
      </c>
      <c r="M11" s="784"/>
      <c r="N11" s="439">
        <f>'[2]Budget with Assumptions'!T11</f>
        <v>0</v>
      </c>
      <c r="O11" s="1"/>
      <c r="P11" s="785">
        <f>F11/$F$35</f>
        <v>0</v>
      </c>
      <c r="Q11" s="785">
        <f>H11/$H$35</f>
        <v>0</v>
      </c>
      <c r="R11" s="780">
        <f t="shared" ref="R11:R33" si="0">J11/$J$35</f>
        <v>0</v>
      </c>
      <c r="S11" s="780">
        <f t="shared" ref="S11:S33" si="1">L11/$L$35</f>
        <v>0</v>
      </c>
      <c r="T11" s="780">
        <f t="shared" ref="T11:T33" si="2">N11/$N$35</f>
        <v>0</v>
      </c>
      <c r="U11" s="1"/>
      <c r="V11" s="1"/>
      <c r="W11" s="1"/>
      <c r="X11" s="1"/>
      <c r="Y11" s="1"/>
      <c r="Z11" s="1"/>
    </row>
    <row r="12" spans="1:26" ht="31.5" x14ac:dyDescent="0.25">
      <c r="A12" s="786" t="str">
        <f>'[2]Budget with Assumptions'!A12</f>
        <v>SBB &amp; Non-SBB (Grades 6-8)-This only for schools that have HS grades with grades 6-8.</v>
      </c>
      <c r="B12" s="436"/>
      <c r="C12" s="436"/>
      <c r="D12" s="439">
        <f>'[2]Budget with Assumptions'!J12</f>
        <v>0</v>
      </c>
      <c r="E12" s="781"/>
      <c r="F12" s="439">
        <f>'[2]Budget with Assumptions'!L12</f>
        <v>0</v>
      </c>
      <c r="G12" s="782"/>
      <c r="H12" s="439">
        <f>'[2]Budget with Assumptions'!N12</f>
        <v>0</v>
      </c>
      <c r="I12" s="782"/>
      <c r="J12" s="439">
        <f>'[2]Budget with Assumptions'!P12</f>
        <v>0</v>
      </c>
      <c r="K12" s="783"/>
      <c r="L12" s="439">
        <f>'[2]Budget with Assumptions'!R12</f>
        <v>0</v>
      </c>
      <c r="M12" s="784"/>
      <c r="N12" s="439">
        <f>'[2]Budget with Assumptions'!T12</f>
        <v>0</v>
      </c>
      <c r="O12" s="1"/>
      <c r="P12" s="785">
        <f t="shared" ref="P12:P33" si="3">F12/$F$35</f>
        <v>0</v>
      </c>
      <c r="Q12" s="785">
        <f t="shared" ref="Q12:Q33" si="4">H12/$H$35</f>
        <v>0</v>
      </c>
      <c r="R12" s="780">
        <f t="shared" si="0"/>
        <v>0</v>
      </c>
      <c r="S12" s="780">
        <f t="shared" si="1"/>
        <v>0</v>
      </c>
      <c r="T12" s="780">
        <f t="shared" si="2"/>
        <v>0</v>
      </c>
      <c r="U12" s="1"/>
      <c r="V12" s="1"/>
      <c r="W12" s="1"/>
      <c r="X12" s="1"/>
      <c r="Y12" s="1"/>
      <c r="Z12" s="1"/>
    </row>
    <row r="13" spans="1:26" ht="15.75" x14ac:dyDescent="0.25">
      <c r="A13" s="435" t="str">
        <f>'[2]Budget with Assumptions'!A13</f>
        <v>SBB &amp; Non-SBB (High School)</v>
      </c>
      <c r="B13" s="436"/>
      <c r="C13" s="436"/>
      <c r="D13" s="439">
        <v>7933272</v>
      </c>
      <c r="E13" s="781"/>
      <c r="F13" s="439">
        <v>7933272</v>
      </c>
      <c r="G13" s="782"/>
      <c r="H13" s="439">
        <v>7933272</v>
      </c>
      <c r="I13" s="782"/>
      <c r="J13" s="439">
        <v>7933272</v>
      </c>
      <c r="K13" s="783"/>
      <c r="L13" s="439">
        <v>7933272</v>
      </c>
      <c r="M13" s="784"/>
      <c r="N13" s="439">
        <v>7933272</v>
      </c>
      <c r="O13" s="1"/>
      <c r="P13" s="785">
        <f t="shared" si="3"/>
        <v>0.43807427978651114</v>
      </c>
      <c r="Q13" s="785">
        <f t="shared" si="4"/>
        <v>0.43807427978651114</v>
      </c>
      <c r="R13" s="780">
        <f t="shared" si="0"/>
        <v>0.43807427978651114</v>
      </c>
      <c r="S13" s="780">
        <f t="shared" si="1"/>
        <v>0.43807427978651114</v>
      </c>
      <c r="T13" s="780">
        <f t="shared" si="2"/>
        <v>0.43807427978651114</v>
      </c>
      <c r="U13" s="1"/>
      <c r="V13" s="1"/>
      <c r="W13" s="1"/>
      <c r="X13" s="1"/>
      <c r="Y13" s="1"/>
      <c r="Z13" s="1"/>
    </row>
    <row r="14" spans="1:26" ht="15.75" x14ac:dyDescent="0.25">
      <c r="A14" s="435" t="str">
        <f>'[2]Budget with Assumptions'!A14</f>
        <v>CPS Start-up Funds</v>
      </c>
      <c r="B14" s="436"/>
      <c r="C14" s="436"/>
      <c r="D14" s="439">
        <f>'[2]Budget with Assumptions'!J14</f>
        <v>0</v>
      </c>
      <c r="E14" s="781"/>
      <c r="F14" s="439">
        <f>'[2]Budget with Assumptions'!L14</f>
        <v>0</v>
      </c>
      <c r="G14" s="782"/>
      <c r="H14" s="439">
        <f>'[2]Budget with Assumptions'!N14</f>
        <v>0</v>
      </c>
      <c r="I14" s="782"/>
      <c r="J14" s="439">
        <f>'[2]Budget with Assumptions'!P14</f>
        <v>0</v>
      </c>
      <c r="K14" s="783"/>
      <c r="L14" s="439">
        <f>'[2]Budget with Assumptions'!R14</f>
        <v>0</v>
      </c>
      <c r="M14" s="784"/>
      <c r="N14" s="439">
        <f>'[2]Budget with Assumptions'!T14</f>
        <v>0</v>
      </c>
      <c r="O14" s="1"/>
      <c r="P14" s="785">
        <f t="shared" si="3"/>
        <v>0</v>
      </c>
      <c r="Q14" s="785">
        <f t="shared" si="4"/>
        <v>0</v>
      </c>
      <c r="R14" s="780">
        <f t="shared" si="0"/>
        <v>0</v>
      </c>
      <c r="S14" s="780">
        <f t="shared" si="1"/>
        <v>0</v>
      </c>
      <c r="T14" s="780">
        <f t="shared" si="2"/>
        <v>0</v>
      </c>
      <c r="U14" s="1"/>
      <c r="V14" s="1"/>
      <c r="W14" s="1"/>
      <c r="X14" s="1"/>
      <c r="Y14" s="1"/>
      <c r="Z14" s="1"/>
    </row>
    <row r="15" spans="1:26" ht="15.75" x14ac:dyDescent="0.25">
      <c r="A15" s="435" t="str">
        <f>'[2]Budget with Assumptions'!A15</f>
        <v>CPS Expansion Funds</v>
      </c>
      <c r="B15" s="436"/>
      <c r="C15" s="436"/>
      <c r="D15" s="439">
        <f>'[2]Budget with Assumptions'!J15</f>
        <v>0</v>
      </c>
      <c r="E15" s="781"/>
      <c r="F15" s="439">
        <f>'[2]Budget with Assumptions'!L15</f>
        <v>0</v>
      </c>
      <c r="G15" s="787"/>
      <c r="H15" s="439">
        <f>'[2]Budget with Assumptions'!N15</f>
        <v>0</v>
      </c>
      <c r="I15" s="787"/>
      <c r="J15" s="439">
        <f>'[2]Budget with Assumptions'!P15</f>
        <v>0</v>
      </c>
      <c r="K15" s="788"/>
      <c r="L15" s="439">
        <f>'[2]Budget with Assumptions'!R15</f>
        <v>0</v>
      </c>
      <c r="M15" s="594"/>
      <c r="N15" s="439">
        <f>'[2]Budget with Assumptions'!T15</f>
        <v>0</v>
      </c>
      <c r="O15" s="1"/>
      <c r="P15" s="785">
        <f t="shared" si="3"/>
        <v>0</v>
      </c>
      <c r="Q15" s="785">
        <f t="shared" si="4"/>
        <v>0</v>
      </c>
      <c r="R15" s="780">
        <f t="shared" si="0"/>
        <v>0</v>
      </c>
      <c r="S15" s="780">
        <f t="shared" si="1"/>
        <v>0</v>
      </c>
      <c r="T15" s="780">
        <f t="shared" si="2"/>
        <v>0</v>
      </c>
      <c r="U15" s="1"/>
      <c r="V15" s="1"/>
      <c r="W15" s="1"/>
      <c r="X15" s="1"/>
      <c r="Y15" s="1"/>
      <c r="Z15" s="1"/>
    </row>
    <row r="16" spans="1:26" ht="15.75" x14ac:dyDescent="0.25">
      <c r="A16" s="435" t="str">
        <f>'[2]Budget with Assumptions'!A16</f>
        <v xml:space="preserve">Non-CPS Facility Supplement </v>
      </c>
      <c r="B16" s="436"/>
      <c r="C16" s="436"/>
      <c r="D16" s="439">
        <v>2250000</v>
      </c>
      <c r="E16" s="781"/>
      <c r="F16" s="439">
        <v>2250000</v>
      </c>
      <c r="G16" s="782"/>
      <c r="H16" s="439">
        <v>2250000</v>
      </c>
      <c r="I16" s="782"/>
      <c r="J16" s="439">
        <v>2250000</v>
      </c>
      <c r="K16" s="783"/>
      <c r="L16" s="439">
        <v>2250000</v>
      </c>
      <c r="M16" s="784"/>
      <c r="N16" s="439">
        <v>2250000</v>
      </c>
      <c r="O16" s="1"/>
      <c r="P16" s="785">
        <f t="shared" si="3"/>
        <v>0.12424471636919168</v>
      </c>
      <c r="Q16" s="785">
        <f t="shared" si="4"/>
        <v>0.12424471636919168</v>
      </c>
      <c r="R16" s="780">
        <f t="shared" si="0"/>
        <v>0.12424471636919168</v>
      </c>
      <c r="S16" s="780">
        <f t="shared" si="1"/>
        <v>0.12424471636919168</v>
      </c>
      <c r="T16" s="780">
        <f t="shared" si="2"/>
        <v>0.12424471636919168</v>
      </c>
      <c r="U16" s="1"/>
      <c r="V16" s="1"/>
      <c r="W16" s="1"/>
      <c r="X16" s="1"/>
      <c r="Y16" s="1"/>
      <c r="Z16" s="1"/>
    </row>
    <row r="17" spans="1:26" ht="15.75" x14ac:dyDescent="0.25">
      <c r="A17" s="435" t="str">
        <f>'[2]Budget with Assumptions'!A17</f>
        <v>SGSA</v>
      </c>
      <c r="B17" s="436"/>
      <c r="C17" s="436"/>
      <c r="D17" s="439">
        <v>2379750</v>
      </c>
      <c r="E17" s="781"/>
      <c r="F17" s="439">
        <v>2379750</v>
      </c>
      <c r="G17" s="782"/>
      <c r="H17" s="439">
        <v>2379750</v>
      </c>
      <c r="I17" s="782"/>
      <c r="J17" s="439">
        <v>2379750</v>
      </c>
      <c r="K17" s="783"/>
      <c r="L17" s="439">
        <v>2379750</v>
      </c>
      <c r="M17" s="784"/>
      <c r="N17" s="439">
        <v>2379750</v>
      </c>
      <c r="O17" s="1"/>
      <c r="P17" s="785">
        <f t="shared" si="3"/>
        <v>0.13140949501314841</v>
      </c>
      <c r="Q17" s="785">
        <f t="shared" si="4"/>
        <v>0.13140949501314841</v>
      </c>
      <c r="R17" s="780">
        <f t="shared" si="0"/>
        <v>0.13140949501314841</v>
      </c>
      <c r="S17" s="780">
        <f t="shared" si="1"/>
        <v>0.13140949501314841</v>
      </c>
      <c r="T17" s="780">
        <f t="shared" si="2"/>
        <v>0.13140949501314841</v>
      </c>
      <c r="U17" s="1"/>
      <c r="V17" s="1"/>
      <c r="W17" s="1"/>
      <c r="X17" s="1"/>
      <c r="Y17" s="1"/>
      <c r="Z17" s="1"/>
    </row>
    <row r="18" spans="1:26" ht="15.75" x14ac:dyDescent="0.25">
      <c r="A18" s="435" t="str">
        <f>'[2]Budget with Assumptions'!A18</f>
        <v>NCLB-Title 1</v>
      </c>
      <c r="B18" s="436"/>
      <c r="C18" s="436"/>
      <c r="D18" s="439">
        <v>5255400</v>
      </c>
      <c r="E18" s="781"/>
      <c r="F18" s="439">
        <v>5255400</v>
      </c>
      <c r="G18" s="782"/>
      <c r="H18" s="439">
        <v>5255400</v>
      </c>
      <c r="I18" s="782"/>
      <c r="J18" s="439">
        <v>5255400</v>
      </c>
      <c r="K18" s="783"/>
      <c r="L18" s="439">
        <v>5255400</v>
      </c>
      <c r="M18" s="784"/>
      <c r="N18" s="439">
        <v>5255400</v>
      </c>
      <c r="O18" s="1"/>
      <c r="P18" s="785">
        <f t="shared" si="3"/>
        <v>0.29020252551406667</v>
      </c>
      <c r="Q18" s="785">
        <f t="shared" si="4"/>
        <v>0.29020252551406667</v>
      </c>
      <c r="R18" s="780">
        <f t="shared" si="0"/>
        <v>0.29020252551406667</v>
      </c>
      <c r="S18" s="780">
        <f t="shared" si="1"/>
        <v>0.29020252551406667</v>
      </c>
      <c r="T18" s="780">
        <f t="shared" si="2"/>
        <v>0.29020252551406667</v>
      </c>
      <c r="U18" s="1"/>
      <c r="V18" s="1"/>
      <c r="W18" s="1"/>
      <c r="X18" s="1"/>
      <c r="Y18" s="1"/>
      <c r="Z18" s="1"/>
    </row>
    <row r="19" spans="1:26" ht="15.75" x14ac:dyDescent="0.25">
      <c r="A19" s="435" t="str">
        <f>'[2]Budget with Assumptions'!A19</f>
        <v>NCLB-Title 2</v>
      </c>
      <c r="B19" s="436"/>
      <c r="C19" s="436"/>
      <c r="D19" s="439">
        <v>21000</v>
      </c>
      <c r="E19" s="781"/>
      <c r="F19" s="439">
        <v>21000</v>
      </c>
      <c r="G19" s="782"/>
      <c r="H19" s="439">
        <v>21000</v>
      </c>
      <c r="I19" s="782"/>
      <c r="J19" s="439">
        <v>21000</v>
      </c>
      <c r="K19" s="783"/>
      <c r="L19" s="439">
        <v>21000</v>
      </c>
      <c r="M19" s="784"/>
      <c r="N19" s="439">
        <v>21000</v>
      </c>
      <c r="P19" s="785">
        <f t="shared" si="3"/>
        <v>1.1596173527791225E-3</v>
      </c>
      <c r="Q19" s="785">
        <f t="shared" si="4"/>
        <v>1.1596173527791225E-3</v>
      </c>
      <c r="R19" s="780">
        <f t="shared" si="0"/>
        <v>1.1596173527791225E-3</v>
      </c>
      <c r="S19" s="780">
        <f t="shared" si="1"/>
        <v>1.1596173527791225E-3</v>
      </c>
      <c r="T19" s="780">
        <f t="shared" si="2"/>
        <v>1.1596173527791225E-3</v>
      </c>
    </row>
    <row r="20" spans="1:26" ht="15.75" x14ac:dyDescent="0.25">
      <c r="A20" s="435" t="str">
        <f>'[2]Budget with Assumptions'!A20</f>
        <v>ELL</v>
      </c>
      <c r="B20" s="436"/>
      <c r="C20" s="436"/>
      <c r="D20" s="439">
        <f>'[2]Budget with Assumptions'!J20</f>
        <v>0</v>
      </c>
      <c r="E20" s="781"/>
      <c r="F20" s="439">
        <f>'[2]Budget with Assumptions'!L20</f>
        <v>0</v>
      </c>
      <c r="G20" s="782"/>
      <c r="H20" s="439">
        <f>'[2]Budget with Assumptions'!N20</f>
        <v>0</v>
      </c>
      <c r="I20" s="782"/>
      <c r="J20" s="439">
        <f>'[2]Budget with Assumptions'!P20</f>
        <v>0</v>
      </c>
      <c r="K20" s="783"/>
      <c r="L20" s="439">
        <f>'[2]Budget with Assumptions'!R20</f>
        <v>0</v>
      </c>
      <c r="M20" s="784"/>
      <c r="N20" s="439">
        <f>'[2]Budget with Assumptions'!T20</f>
        <v>0</v>
      </c>
      <c r="P20" s="785">
        <f t="shared" si="3"/>
        <v>0</v>
      </c>
      <c r="Q20" s="785">
        <f t="shared" si="4"/>
        <v>0</v>
      </c>
      <c r="R20" s="780">
        <f t="shared" si="0"/>
        <v>0</v>
      </c>
      <c r="S20" s="780">
        <f t="shared" si="1"/>
        <v>0</v>
      </c>
      <c r="T20" s="780">
        <f t="shared" si="2"/>
        <v>0</v>
      </c>
    </row>
    <row r="21" spans="1:26" ht="15.75" x14ac:dyDescent="0.25">
      <c r="A21" s="435" t="str">
        <f>'[2]Budget with Assumptions'!A21</f>
        <v xml:space="preserve">Special Education Reimbursement </v>
      </c>
      <c r="B21" s="436"/>
      <c r="C21" s="436"/>
      <c r="D21" s="439">
        <v>170000</v>
      </c>
      <c r="E21" s="782"/>
      <c r="F21" s="439">
        <v>170000</v>
      </c>
      <c r="G21" s="782"/>
      <c r="H21" s="439">
        <v>170000</v>
      </c>
      <c r="I21" s="782"/>
      <c r="J21" s="439">
        <v>170000</v>
      </c>
      <c r="K21" s="783"/>
      <c r="L21" s="439">
        <v>170000</v>
      </c>
      <c r="M21" s="784"/>
      <c r="N21" s="439">
        <v>170000</v>
      </c>
      <c r="P21" s="785">
        <f t="shared" si="3"/>
        <v>9.3873785701167056E-3</v>
      </c>
      <c r="Q21" s="785">
        <f t="shared" si="4"/>
        <v>9.3873785701167056E-3</v>
      </c>
      <c r="R21" s="780">
        <f t="shared" si="0"/>
        <v>9.3873785701167056E-3</v>
      </c>
      <c r="S21" s="780">
        <f t="shared" si="1"/>
        <v>9.3873785701167056E-3</v>
      </c>
      <c r="T21" s="780">
        <f t="shared" si="2"/>
        <v>9.3873785701167056E-3</v>
      </c>
    </row>
    <row r="22" spans="1:26" ht="15.75" x14ac:dyDescent="0.25">
      <c r="A22" s="435" t="str">
        <f>'[2]Budget with Assumptions'!A22</f>
        <v>CPS Incubation Funds</v>
      </c>
      <c r="B22" s="436"/>
      <c r="C22" s="436"/>
      <c r="D22" s="439">
        <f>'[2]Budget with Assumptions'!J22</f>
        <v>0</v>
      </c>
      <c r="E22" s="782"/>
      <c r="F22" s="439">
        <f>'[2]Budget with Assumptions'!L22</f>
        <v>0</v>
      </c>
      <c r="G22" s="782"/>
      <c r="H22" s="439">
        <f>'[2]Budget with Assumptions'!N22</f>
        <v>0</v>
      </c>
      <c r="I22" s="782"/>
      <c r="J22" s="439">
        <f>'[2]Budget with Assumptions'!P22</f>
        <v>0</v>
      </c>
      <c r="K22" s="783"/>
      <c r="L22" s="439">
        <f>'[2]Budget with Assumptions'!R22</f>
        <v>0</v>
      </c>
      <c r="M22" s="784"/>
      <c r="N22" s="439">
        <f>'[2]Budget with Assumptions'!T22</f>
        <v>0</v>
      </c>
      <c r="P22" s="785">
        <f t="shared" si="3"/>
        <v>0</v>
      </c>
      <c r="Q22" s="785">
        <f t="shared" si="4"/>
        <v>0</v>
      </c>
      <c r="R22" s="780">
        <f t="shared" si="0"/>
        <v>0</v>
      </c>
      <c r="S22" s="780">
        <f t="shared" si="1"/>
        <v>0</v>
      </c>
      <c r="T22" s="780">
        <f t="shared" si="2"/>
        <v>0</v>
      </c>
    </row>
    <row r="23" spans="1:26" ht="15.75" x14ac:dyDescent="0.25">
      <c r="A23" s="435" t="str">
        <f>'[2]Budget with Assumptions'!A23</f>
        <v>Private Fundraising</v>
      </c>
      <c r="B23" s="436"/>
      <c r="C23" s="436"/>
      <c r="D23" s="439">
        <v>100000</v>
      </c>
      <c r="E23" s="782"/>
      <c r="F23" s="439">
        <v>100000</v>
      </c>
      <c r="G23" s="782"/>
      <c r="H23" s="439">
        <v>100000</v>
      </c>
      <c r="I23" s="782"/>
      <c r="J23" s="439">
        <v>100000</v>
      </c>
      <c r="K23" s="783"/>
      <c r="L23" s="439">
        <v>100000</v>
      </c>
      <c r="M23" s="784"/>
      <c r="N23" s="439">
        <v>100000</v>
      </c>
      <c r="P23" s="785">
        <f t="shared" si="3"/>
        <v>5.5219873941862972E-3</v>
      </c>
      <c r="Q23" s="785">
        <f t="shared" si="4"/>
        <v>5.5219873941862972E-3</v>
      </c>
      <c r="R23" s="780">
        <f t="shared" si="0"/>
        <v>5.5219873941862972E-3</v>
      </c>
      <c r="S23" s="780">
        <f t="shared" si="1"/>
        <v>5.5219873941862972E-3</v>
      </c>
      <c r="T23" s="780">
        <f t="shared" si="2"/>
        <v>5.5219873941862972E-3</v>
      </c>
    </row>
    <row r="24" spans="1:26" ht="15.75" x14ac:dyDescent="0.25">
      <c r="A24" s="435" t="str">
        <f>'[2]Budget with Assumptions'!A24</f>
        <v>Student Fees</v>
      </c>
      <c r="B24" s="436"/>
      <c r="C24" s="436"/>
      <c r="D24" s="439">
        <f>'[2]Budget with Assumptions'!J24</f>
        <v>0</v>
      </c>
      <c r="E24" s="782"/>
      <c r="F24" s="439">
        <f>'[2]Budget with Assumptions'!L24</f>
        <v>0</v>
      </c>
      <c r="G24" s="782"/>
      <c r="H24" s="439">
        <f>'[2]Budget with Assumptions'!N24</f>
        <v>0</v>
      </c>
      <c r="I24" s="782"/>
      <c r="J24" s="439">
        <f>'[2]Budget with Assumptions'!P24</f>
        <v>0</v>
      </c>
      <c r="K24" s="783"/>
      <c r="L24" s="439">
        <f>'[2]Budget with Assumptions'!R24</f>
        <v>0</v>
      </c>
      <c r="M24" s="784"/>
      <c r="N24" s="439">
        <f>'[2]Budget with Assumptions'!T24</f>
        <v>0</v>
      </c>
      <c r="P24" s="785">
        <f t="shared" si="3"/>
        <v>0</v>
      </c>
      <c r="Q24" s="785">
        <f t="shared" si="4"/>
        <v>0</v>
      </c>
      <c r="R24" s="780">
        <f t="shared" si="0"/>
        <v>0</v>
      </c>
      <c r="S24" s="780">
        <f t="shared" si="1"/>
        <v>0</v>
      </c>
      <c r="T24" s="780">
        <f t="shared" si="2"/>
        <v>0</v>
      </c>
    </row>
    <row r="25" spans="1:26" ht="15.75" x14ac:dyDescent="0.25">
      <c r="A25" s="435" t="str">
        <f>'[2]Budget with Assumptions'!A25</f>
        <v>Erate</v>
      </c>
      <c r="B25" s="436"/>
      <c r="C25" s="436"/>
      <c r="D25" s="439">
        <f>'[2]Budget with Assumptions'!J25</f>
        <v>0</v>
      </c>
      <c r="E25" s="782"/>
      <c r="F25" s="439">
        <f>'[2]Budget with Assumptions'!L25</f>
        <v>0</v>
      </c>
      <c r="G25" s="782"/>
      <c r="H25" s="439">
        <f>'[2]Budget with Assumptions'!N25</f>
        <v>0</v>
      </c>
      <c r="I25" s="782"/>
      <c r="J25" s="439">
        <f>'[2]Budget with Assumptions'!P25</f>
        <v>0</v>
      </c>
      <c r="K25" s="783"/>
      <c r="L25" s="439">
        <f>'[2]Budget with Assumptions'!R25</f>
        <v>0</v>
      </c>
      <c r="M25" s="784"/>
      <c r="N25" s="439">
        <f>'[2]Budget with Assumptions'!T25</f>
        <v>0</v>
      </c>
      <c r="P25" s="785">
        <f t="shared" si="3"/>
        <v>0</v>
      </c>
      <c r="Q25" s="785">
        <f t="shared" si="4"/>
        <v>0</v>
      </c>
      <c r="R25" s="780">
        <f t="shared" si="0"/>
        <v>0</v>
      </c>
      <c r="S25" s="780">
        <f t="shared" si="1"/>
        <v>0</v>
      </c>
      <c r="T25" s="780">
        <f t="shared" si="2"/>
        <v>0</v>
      </c>
    </row>
    <row r="26" spans="1:26" ht="15.75" x14ac:dyDescent="0.25">
      <c r="A26" s="435" t="str">
        <f>'[2]Budget with Assumptions'!A26</f>
        <v>Investment Income</v>
      </c>
      <c r="B26" s="436"/>
      <c r="C26" s="436"/>
      <c r="D26" s="439">
        <f>'[2]Budget with Assumptions'!J26</f>
        <v>0</v>
      </c>
      <c r="E26" s="782"/>
      <c r="F26" s="439">
        <f>'[2]Budget with Assumptions'!L26</f>
        <v>0</v>
      </c>
      <c r="G26" s="782"/>
      <c r="H26" s="439">
        <f>'[2]Budget with Assumptions'!N26</f>
        <v>0</v>
      </c>
      <c r="I26" s="782"/>
      <c r="J26" s="439">
        <f>'[2]Budget with Assumptions'!P26</f>
        <v>0</v>
      </c>
      <c r="K26" s="783"/>
      <c r="L26" s="439">
        <f>'[2]Budget with Assumptions'!R26</f>
        <v>0</v>
      </c>
      <c r="M26" s="784"/>
      <c r="N26" s="439">
        <f>'[2]Budget with Assumptions'!T26</f>
        <v>0</v>
      </c>
      <c r="P26" s="785">
        <f t="shared" si="3"/>
        <v>0</v>
      </c>
      <c r="Q26" s="785">
        <f t="shared" si="4"/>
        <v>0</v>
      </c>
      <c r="R26" s="780">
        <f t="shared" si="0"/>
        <v>0</v>
      </c>
      <c r="S26" s="780">
        <f t="shared" si="1"/>
        <v>0</v>
      </c>
      <c r="T26" s="780">
        <f t="shared" si="2"/>
        <v>0</v>
      </c>
    </row>
    <row r="27" spans="1:26" ht="15.75" x14ac:dyDescent="0.25">
      <c r="A27" s="435" t="str">
        <f>'[2]Budget with Assumptions'!A27</f>
        <v>Non-Facility Loan Proceeds / Line of Credit</v>
      </c>
      <c r="B27" s="436"/>
      <c r="C27" s="436"/>
      <c r="D27" s="439">
        <f>'[2]Budget with Assumptions'!J27</f>
        <v>0</v>
      </c>
      <c r="E27" s="782"/>
      <c r="F27" s="439">
        <f>'[2]Budget with Assumptions'!L27</f>
        <v>0</v>
      </c>
      <c r="G27" s="782"/>
      <c r="H27" s="439">
        <f>'[2]Budget with Assumptions'!N27</f>
        <v>0</v>
      </c>
      <c r="I27" s="782"/>
      <c r="J27" s="439">
        <f>'[2]Budget with Assumptions'!P27</f>
        <v>0</v>
      </c>
      <c r="K27" s="783"/>
      <c r="L27" s="439">
        <f>'[2]Budget with Assumptions'!R27</f>
        <v>0</v>
      </c>
      <c r="M27" s="784"/>
      <c r="N27" s="439">
        <f>'[2]Budget with Assumptions'!T27</f>
        <v>0</v>
      </c>
      <c r="P27" s="785">
        <f t="shared" si="3"/>
        <v>0</v>
      </c>
      <c r="Q27" s="785">
        <f t="shared" si="4"/>
        <v>0</v>
      </c>
      <c r="R27" s="780">
        <f t="shared" si="0"/>
        <v>0</v>
      </c>
      <c r="S27" s="780">
        <f t="shared" si="1"/>
        <v>0</v>
      </c>
      <c r="T27" s="780">
        <f t="shared" si="2"/>
        <v>0</v>
      </c>
    </row>
    <row r="28" spans="1:26" ht="15.75" x14ac:dyDescent="0.25">
      <c r="A28" s="435">
        <f>'[2]Budget with Assumptions'!A28</f>
        <v>0</v>
      </c>
      <c r="B28" s="436"/>
      <c r="C28" s="436"/>
      <c r="D28" s="439">
        <f>'[2]Budget with Assumptions'!J28</f>
        <v>0</v>
      </c>
      <c r="E28" s="782"/>
      <c r="F28" s="439">
        <f>'[2]Budget with Assumptions'!L28</f>
        <v>0</v>
      </c>
      <c r="G28" s="782"/>
      <c r="H28" s="439">
        <f>'[2]Budget with Assumptions'!N28</f>
        <v>0</v>
      </c>
      <c r="I28" s="782"/>
      <c r="J28" s="439">
        <f>'[2]Budget with Assumptions'!P28</f>
        <v>0</v>
      </c>
      <c r="K28" s="783"/>
      <c r="L28" s="439">
        <f>'[2]Budget with Assumptions'!R28</f>
        <v>0</v>
      </c>
      <c r="M28" s="784"/>
      <c r="N28" s="439">
        <f>'[2]Budget with Assumptions'!T28</f>
        <v>0</v>
      </c>
      <c r="P28" s="785">
        <f t="shared" si="3"/>
        <v>0</v>
      </c>
      <c r="Q28" s="785">
        <f t="shared" si="4"/>
        <v>0</v>
      </c>
      <c r="R28" s="780">
        <f t="shared" si="0"/>
        <v>0</v>
      </c>
      <c r="S28" s="780">
        <f t="shared" si="1"/>
        <v>0</v>
      </c>
      <c r="T28" s="780">
        <f t="shared" si="2"/>
        <v>0</v>
      </c>
    </row>
    <row r="29" spans="1:26" ht="15.75" x14ac:dyDescent="0.25">
      <c r="A29" s="435">
        <f>'[2]Budget with Assumptions'!A29</f>
        <v>0</v>
      </c>
      <c r="B29" s="453"/>
      <c r="C29" s="453"/>
      <c r="D29" s="439">
        <f>'[2]Budget with Assumptions'!J29</f>
        <v>0</v>
      </c>
      <c r="E29" s="782"/>
      <c r="F29" s="439">
        <f>'[2]Budget with Assumptions'!L29</f>
        <v>0</v>
      </c>
      <c r="G29" s="782"/>
      <c r="H29" s="439">
        <f>'[2]Budget with Assumptions'!N29</f>
        <v>0</v>
      </c>
      <c r="I29" s="782"/>
      <c r="J29" s="439">
        <f>'[2]Budget with Assumptions'!P29</f>
        <v>0</v>
      </c>
      <c r="K29" s="783"/>
      <c r="L29" s="439">
        <f>'[2]Budget with Assumptions'!R29</f>
        <v>0</v>
      </c>
      <c r="M29" s="784"/>
      <c r="N29" s="439">
        <f>'[2]Budget with Assumptions'!T29</f>
        <v>0</v>
      </c>
      <c r="P29" s="785">
        <f t="shared" si="3"/>
        <v>0</v>
      </c>
      <c r="Q29" s="785">
        <f t="shared" si="4"/>
        <v>0</v>
      </c>
      <c r="R29" s="780">
        <f t="shared" si="0"/>
        <v>0</v>
      </c>
      <c r="S29" s="780">
        <f t="shared" si="1"/>
        <v>0</v>
      </c>
      <c r="T29" s="780">
        <f t="shared" si="2"/>
        <v>0</v>
      </c>
    </row>
    <row r="30" spans="1:26" ht="15.75" x14ac:dyDescent="0.25">
      <c r="A30" s="435">
        <f>'[2]Budget with Assumptions'!A30</f>
        <v>0</v>
      </c>
      <c r="B30" s="453"/>
      <c r="C30" s="453"/>
      <c r="D30" s="439">
        <f>'[2]Budget with Assumptions'!J30</f>
        <v>0</v>
      </c>
      <c r="E30" s="782"/>
      <c r="F30" s="439">
        <f>'[2]Budget with Assumptions'!L30</f>
        <v>0</v>
      </c>
      <c r="G30" s="782"/>
      <c r="H30" s="439">
        <f>'[2]Budget with Assumptions'!N30</f>
        <v>0</v>
      </c>
      <c r="I30" s="782"/>
      <c r="J30" s="439">
        <f>'[2]Budget with Assumptions'!P30</f>
        <v>0</v>
      </c>
      <c r="K30" s="783"/>
      <c r="L30" s="439">
        <f>'[2]Budget with Assumptions'!R30</f>
        <v>0</v>
      </c>
      <c r="M30" s="784"/>
      <c r="N30" s="439">
        <f>'[2]Budget with Assumptions'!T30</f>
        <v>0</v>
      </c>
      <c r="P30" s="785">
        <f t="shared" si="3"/>
        <v>0</v>
      </c>
      <c r="Q30" s="785">
        <f t="shared" si="4"/>
        <v>0</v>
      </c>
      <c r="R30" s="780">
        <f t="shared" si="0"/>
        <v>0</v>
      </c>
      <c r="S30" s="780">
        <f t="shared" si="1"/>
        <v>0</v>
      </c>
      <c r="T30" s="780">
        <f t="shared" si="2"/>
        <v>0</v>
      </c>
    </row>
    <row r="31" spans="1:26" ht="15.75" x14ac:dyDescent="0.25">
      <c r="A31" s="435">
        <f>'[2]Budget with Assumptions'!A31</f>
        <v>0</v>
      </c>
      <c r="B31" s="453"/>
      <c r="C31" s="453"/>
      <c r="D31" s="439">
        <f>'[2]Budget with Assumptions'!J31</f>
        <v>0</v>
      </c>
      <c r="E31" s="782"/>
      <c r="F31" s="439">
        <f>'[2]Budget with Assumptions'!L31</f>
        <v>0</v>
      </c>
      <c r="G31" s="782"/>
      <c r="H31" s="439">
        <f>'[2]Budget with Assumptions'!N31</f>
        <v>0</v>
      </c>
      <c r="I31" s="782"/>
      <c r="J31" s="439">
        <f>'[2]Budget with Assumptions'!P31</f>
        <v>0</v>
      </c>
      <c r="K31" s="783"/>
      <c r="L31" s="439">
        <f>'[2]Budget with Assumptions'!R31</f>
        <v>0</v>
      </c>
      <c r="M31" s="784"/>
      <c r="N31" s="439">
        <f>'[2]Budget with Assumptions'!T31</f>
        <v>0</v>
      </c>
      <c r="P31" s="785">
        <f t="shared" si="3"/>
        <v>0</v>
      </c>
      <c r="Q31" s="785">
        <f t="shared" si="4"/>
        <v>0</v>
      </c>
      <c r="R31" s="780">
        <f t="shared" si="0"/>
        <v>0</v>
      </c>
      <c r="S31" s="780">
        <f t="shared" si="1"/>
        <v>0</v>
      </c>
      <c r="T31" s="780">
        <f t="shared" si="2"/>
        <v>0</v>
      </c>
    </row>
    <row r="32" spans="1:26" ht="15.75" x14ac:dyDescent="0.25">
      <c r="A32" s="435">
        <f>'[2]Budget with Assumptions'!A32</f>
        <v>0</v>
      </c>
      <c r="B32" s="453"/>
      <c r="C32" s="453"/>
      <c r="D32" s="439">
        <f>'[2]Budget with Assumptions'!J32</f>
        <v>0</v>
      </c>
      <c r="E32" s="782"/>
      <c r="F32" s="439">
        <f>'[2]Budget with Assumptions'!L32</f>
        <v>0</v>
      </c>
      <c r="G32" s="782"/>
      <c r="H32" s="439">
        <f>'[2]Budget with Assumptions'!N32</f>
        <v>0</v>
      </c>
      <c r="I32" s="782"/>
      <c r="J32" s="439">
        <f>'[2]Budget with Assumptions'!P32</f>
        <v>0</v>
      </c>
      <c r="K32" s="783"/>
      <c r="L32" s="439">
        <f>'[2]Budget with Assumptions'!R32</f>
        <v>0</v>
      </c>
      <c r="M32" s="784"/>
      <c r="N32" s="439">
        <f>'[2]Budget with Assumptions'!T32</f>
        <v>0</v>
      </c>
      <c r="P32" s="785">
        <f t="shared" si="3"/>
        <v>0</v>
      </c>
      <c r="Q32" s="785">
        <f t="shared" si="4"/>
        <v>0</v>
      </c>
      <c r="R32" s="780">
        <f t="shared" si="0"/>
        <v>0</v>
      </c>
      <c r="S32" s="780">
        <f t="shared" si="1"/>
        <v>0</v>
      </c>
      <c r="T32" s="780">
        <f t="shared" si="2"/>
        <v>0</v>
      </c>
    </row>
    <row r="33" spans="1:26" ht="15.75" x14ac:dyDescent="0.25">
      <c r="A33" s="435">
        <f>'[2]Budget with Assumptions'!A33</f>
        <v>0</v>
      </c>
      <c r="B33" s="453"/>
      <c r="C33" s="453"/>
      <c r="D33" s="439">
        <f>'[2]Budget with Assumptions'!J33</f>
        <v>0</v>
      </c>
      <c r="E33" s="782"/>
      <c r="F33" s="439">
        <f>'[2]Budget with Assumptions'!L33</f>
        <v>0</v>
      </c>
      <c r="G33" s="782"/>
      <c r="H33" s="439">
        <f>'[2]Budget with Assumptions'!N33</f>
        <v>0</v>
      </c>
      <c r="I33" s="782"/>
      <c r="J33" s="439">
        <f>'[2]Budget with Assumptions'!P33</f>
        <v>0</v>
      </c>
      <c r="K33" s="789"/>
      <c r="L33" s="439">
        <f>'[2]Budget with Assumptions'!R33</f>
        <v>0</v>
      </c>
      <c r="M33" s="784"/>
      <c r="N33" s="439">
        <f>'[2]Budget with Assumptions'!T33</f>
        <v>0</v>
      </c>
      <c r="P33" s="785">
        <f t="shared" si="3"/>
        <v>0</v>
      </c>
      <c r="Q33" s="785">
        <f t="shared" si="4"/>
        <v>0</v>
      </c>
      <c r="R33" s="780">
        <f t="shared" si="0"/>
        <v>0</v>
      </c>
      <c r="S33" s="780">
        <f t="shared" si="1"/>
        <v>0</v>
      </c>
      <c r="T33" s="780">
        <f t="shared" si="2"/>
        <v>0</v>
      </c>
    </row>
    <row r="34" spans="1:26" ht="16.5" thickBot="1" x14ac:dyDescent="0.3">
      <c r="A34" s="456"/>
      <c r="B34" s="436"/>
      <c r="C34" s="436"/>
      <c r="D34" s="782"/>
      <c r="E34" s="782"/>
      <c r="F34" s="782"/>
      <c r="G34" s="782"/>
      <c r="H34" s="782"/>
      <c r="I34" s="782"/>
      <c r="J34" s="781"/>
      <c r="K34" s="783"/>
      <c r="L34" s="592"/>
      <c r="M34" s="784"/>
      <c r="N34" s="592"/>
      <c r="P34" s="790"/>
      <c r="Q34" s="790"/>
      <c r="R34" s="790"/>
      <c r="S34" s="790"/>
      <c r="T34" s="790"/>
    </row>
    <row r="35" spans="1:26" ht="16.5" thickBot="1" x14ac:dyDescent="0.3">
      <c r="B35" s="463"/>
      <c r="C35" s="463"/>
      <c r="D35" s="466">
        <f>SUM(D10:D33)</f>
        <v>18109422</v>
      </c>
      <c r="E35" s="467"/>
      <c r="F35" s="466">
        <f>SUM(F10:F33)</f>
        <v>18109422</v>
      </c>
      <c r="G35" s="467"/>
      <c r="H35" s="466">
        <f>SUM(H10:H33)</f>
        <v>18109422</v>
      </c>
      <c r="I35" s="467"/>
      <c r="J35" s="466">
        <f>SUM(J10:J33)</f>
        <v>18109422</v>
      </c>
      <c r="K35" s="468"/>
      <c r="L35" s="466">
        <f>SUM(L10:L33)</f>
        <v>18109422</v>
      </c>
      <c r="M35" s="791"/>
      <c r="N35" s="470">
        <f>SUM(N10:N33)</f>
        <v>18109422</v>
      </c>
      <c r="P35" s="792">
        <f>SUM(P10:P34)</f>
        <v>1</v>
      </c>
      <c r="Q35" s="792">
        <f>SUM(Q10:Q34)</f>
        <v>1</v>
      </c>
      <c r="R35" s="792">
        <f>SUM(R10:R34)</f>
        <v>1</v>
      </c>
      <c r="S35" s="792">
        <f>SUM(S10:S34)</f>
        <v>1</v>
      </c>
      <c r="T35" s="792">
        <f>SUM(T10:T34)</f>
        <v>1</v>
      </c>
    </row>
    <row r="36" spans="1:26" ht="15.75" x14ac:dyDescent="0.25">
      <c r="A36" s="471"/>
      <c r="B36" s="453"/>
      <c r="C36" s="453"/>
      <c r="D36" s="782"/>
      <c r="E36" s="782"/>
      <c r="F36" s="782"/>
      <c r="G36" s="782"/>
      <c r="H36" s="782"/>
      <c r="I36" s="782"/>
      <c r="J36" s="782"/>
      <c r="K36" s="793"/>
      <c r="L36" s="592"/>
      <c r="M36" s="784"/>
      <c r="N36" s="592"/>
      <c r="P36" s="790"/>
      <c r="Q36" s="790"/>
      <c r="R36" s="790"/>
      <c r="S36" s="790"/>
      <c r="T36" s="790"/>
    </row>
    <row r="37" spans="1:26" ht="18.75" thickBot="1" x14ac:dyDescent="0.3">
      <c r="A37" s="475" t="s">
        <v>328</v>
      </c>
      <c r="B37" s="453"/>
      <c r="C37" s="453"/>
      <c r="D37" s="782"/>
      <c r="E37" s="782"/>
      <c r="F37" s="782"/>
      <c r="G37" s="782"/>
      <c r="H37" s="782"/>
      <c r="I37" s="782"/>
      <c r="J37" s="782"/>
      <c r="K37" s="793"/>
      <c r="L37" s="592"/>
      <c r="M37" s="784"/>
      <c r="N37" s="592"/>
      <c r="P37" s="790"/>
      <c r="Q37" s="790"/>
      <c r="R37" s="790"/>
      <c r="S37" s="790"/>
      <c r="T37" s="790"/>
    </row>
    <row r="38" spans="1:26" ht="16.5" thickBot="1" x14ac:dyDescent="0.3">
      <c r="A38" s="456"/>
      <c r="B38" s="453"/>
      <c r="C38" s="453"/>
      <c r="D38" s="782"/>
      <c r="E38" s="782"/>
      <c r="F38" s="782"/>
      <c r="G38" s="782"/>
      <c r="H38" s="782"/>
      <c r="I38" s="782"/>
      <c r="J38" s="782"/>
      <c r="K38" s="793"/>
      <c r="L38" s="592"/>
      <c r="M38" s="784"/>
      <c r="N38" s="592"/>
      <c r="P38" s="790"/>
      <c r="Q38" s="790"/>
      <c r="R38" s="790"/>
      <c r="S38" s="790"/>
      <c r="T38" s="790"/>
      <c r="V38" s="931" t="s">
        <v>483</v>
      </c>
      <c r="W38" s="932"/>
      <c r="X38" s="932"/>
      <c r="Y38" s="932"/>
      <c r="Z38" s="933"/>
    </row>
    <row r="39" spans="1:26" ht="18.75" thickBot="1" x14ac:dyDescent="0.3">
      <c r="A39" s="794" t="s">
        <v>330</v>
      </c>
      <c r="B39" s="436"/>
      <c r="C39" s="436"/>
      <c r="D39" s="795"/>
      <c r="E39" s="795"/>
      <c r="F39" s="795"/>
      <c r="G39" s="795"/>
      <c r="H39" s="795"/>
      <c r="I39" s="795"/>
      <c r="J39" s="795"/>
      <c r="K39" s="796"/>
      <c r="L39" s="795"/>
      <c r="M39" s="784"/>
      <c r="N39" s="795"/>
      <c r="P39" s="931" t="s">
        <v>484</v>
      </c>
      <c r="Q39" s="932"/>
      <c r="R39" s="932"/>
      <c r="S39" s="932"/>
      <c r="T39" s="933"/>
      <c r="V39" s="777">
        <f>P9</f>
        <v>2019</v>
      </c>
      <c r="W39" s="777">
        <f>Q9</f>
        <v>2020</v>
      </c>
      <c r="X39" s="777">
        <f>R9</f>
        <v>2021</v>
      </c>
      <c r="Y39" s="777">
        <f>S9</f>
        <v>2022</v>
      </c>
      <c r="Z39" s="777">
        <f>T9</f>
        <v>2023</v>
      </c>
    </row>
    <row r="40" spans="1:26" ht="15.75" x14ac:dyDescent="0.25">
      <c r="A40" s="483" t="str">
        <f>'[2]Budget with Assumptions'!A40</f>
        <v>Classroom Supplies (consumables)</v>
      </c>
      <c r="B40" s="479"/>
      <c r="C40" s="479"/>
      <c r="D40" s="439">
        <v>375</v>
      </c>
      <c r="E40" s="797"/>
      <c r="F40" s="439">
        <v>375</v>
      </c>
      <c r="G40" s="439"/>
      <c r="H40" s="439">
        <v>375</v>
      </c>
      <c r="I40" s="797"/>
      <c r="J40" s="439">
        <v>375</v>
      </c>
      <c r="K40" s="798"/>
      <c r="L40" s="439">
        <v>375</v>
      </c>
      <c r="M40" s="784"/>
      <c r="N40" s="439">
        <f>'[2]Budget with Assumptions'!T40</f>
        <v>0</v>
      </c>
      <c r="P40" s="780">
        <f t="shared" ref="P40:P62" si="5">F40/$F$159</f>
        <v>2.1266339637621571E-3</v>
      </c>
      <c r="Q40" s="780">
        <f t="shared" ref="Q40:Q62" si="6">H40/$H$159</f>
        <v>2.1266339637621571E-3</v>
      </c>
      <c r="R40" s="780">
        <f t="shared" ref="R40:R62" si="7">J40/$J$159</f>
        <v>2.1266339637621571E-3</v>
      </c>
      <c r="S40" s="780">
        <f t="shared" ref="S40:S62" si="8">L40/$L$159</f>
        <v>2.1266339637621571E-3</v>
      </c>
      <c r="T40" s="780">
        <f t="shared" ref="T40:T62" si="9">N40/$N$159</f>
        <v>0</v>
      </c>
      <c r="V40" s="799" t="e">
        <f>F40/$F$178</f>
        <v>#DIV/0!</v>
      </c>
      <c r="W40" s="799" t="e">
        <f>H40/$H$178</f>
        <v>#DIV/0!</v>
      </c>
      <c r="X40" s="799" t="e">
        <f>J40/$J$178</f>
        <v>#DIV/0!</v>
      </c>
      <c r="Y40" s="799" t="e">
        <f>L40/$L$178</f>
        <v>#DIV/0!</v>
      </c>
      <c r="Z40" s="799" t="e">
        <f>N40/$N$178</f>
        <v>#DIV/0!</v>
      </c>
    </row>
    <row r="41" spans="1:26" ht="15.75" x14ac:dyDescent="0.25">
      <c r="A41" s="483" t="str">
        <f>'[2]Budget with Assumptions'!A41</f>
        <v>Educational Materials (non-consumables)</v>
      </c>
      <c r="B41" s="484"/>
      <c r="C41" s="484"/>
      <c r="D41" s="439">
        <v>950</v>
      </c>
      <c r="E41" s="797"/>
      <c r="F41" s="439">
        <v>950</v>
      </c>
      <c r="G41" s="439"/>
      <c r="H41" s="439">
        <v>950</v>
      </c>
      <c r="I41" s="797"/>
      <c r="J41" s="439">
        <v>950</v>
      </c>
      <c r="K41" s="798"/>
      <c r="L41" s="439">
        <v>950</v>
      </c>
      <c r="M41" s="784"/>
      <c r="N41" s="439">
        <f>'[2]Budget with Assumptions'!T41</f>
        <v>0</v>
      </c>
      <c r="P41" s="780">
        <f t="shared" si="5"/>
        <v>5.387472708197465E-3</v>
      </c>
      <c r="Q41" s="780">
        <f t="shared" si="6"/>
        <v>5.387472708197465E-3</v>
      </c>
      <c r="R41" s="780">
        <f t="shared" si="7"/>
        <v>5.387472708197465E-3</v>
      </c>
      <c r="S41" s="780">
        <f t="shared" si="8"/>
        <v>5.387472708197465E-3</v>
      </c>
      <c r="T41" s="780">
        <f t="shared" si="9"/>
        <v>0</v>
      </c>
      <c r="V41" s="799" t="e">
        <f t="shared" ref="V41:V62" si="10">F41/$F$178</f>
        <v>#DIV/0!</v>
      </c>
      <c r="W41" s="799" t="e">
        <f t="shared" ref="W41:W62" si="11">H41/$H$178</f>
        <v>#DIV/0!</v>
      </c>
      <c r="X41" s="799" t="e">
        <f t="shared" ref="X41:X62" si="12">J41/$J$178</f>
        <v>#DIV/0!</v>
      </c>
      <c r="Y41" s="799" t="e">
        <f t="shared" ref="Y41:Y62" si="13">L41/$L$178</f>
        <v>#DIV/0!</v>
      </c>
      <c r="Z41" s="799" t="e">
        <f t="shared" ref="Z41:Z62" si="14">N41/$N$178</f>
        <v>#DIV/0!</v>
      </c>
    </row>
    <row r="42" spans="1:26" ht="15.75" x14ac:dyDescent="0.25">
      <c r="A42" s="483" t="str">
        <f>'[2]Budget with Assumptions'!A42</f>
        <v>Student Testing &amp; Assessment</v>
      </c>
      <c r="B42" s="484"/>
      <c r="C42" s="484"/>
      <c r="D42" s="439">
        <v>2000</v>
      </c>
      <c r="E42" s="797"/>
      <c r="F42" s="439">
        <v>2000</v>
      </c>
      <c r="G42" s="439"/>
      <c r="H42" s="439">
        <v>2000</v>
      </c>
      <c r="I42" s="797"/>
      <c r="J42" s="439">
        <v>2000</v>
      </c>
      <c r="K42" s="798"/>
      <c r="L42" s="439">
        <v>2000</v>
      </c>
      <c r="M42" s="784"/>
      <c r="N42" s="439">
        <f>'[2]Budget with Assumptions'!T42</f>
        <v>0</v>
      </c>
      <c r="P42" s="780">
        <f t="shared" si="5"/>
        <v>1.1342047806731505E-2</v>
      </c>
      <c r="Q42" s="780">
        <f t="shared" si="6"/>
        <v>1.1342047806731505E-2</v>
      </c>
      <c r="R42" s="780">
        <f t="shared" si="7"/>
        <v>1.1342047806731505E-2</v>
      </c>
      <c r="S42" s="780">
        <f t="shared" si="8"/>
        <v>1.1342047806731505E-2</v>
      </c>
      <c r="T42" s="780">
        <f t="shared" si="9"/>
        <v>0</v>
      </c>
      <c r="V42" s="799" t="e">
        <f t="shared" si="10"/>
        <v>#DIV/0!</v>
      </c>
      <c r="W42" s="799" t="e">
        <f t="shared" si="11"/>
        <v>#DIV/0!</v>
      </c>
      <c r="X42" s="799" t="e">
        <f t="shared" si="12"/>
        <v>#DIV/0!</v>
      </c>
      <c r="Y42" s="799" t="e">
        <f t="shared" si="13"/>
        <v>#DIV/0!</v>
      </c>
      <c r="Z42" s="799" t="e">
        <f t="shared" si="14"/>
        <v>#DIV/0!</v>
      </c>
    </row>
    <row r="43" spans="1:26" ht="15.75" x14ac:dyDescent="0.25">
      <c r="A43" s="483" t="str">
        <f>'[2]Budget with Assumptions'!A43</f>
        <v>Student Recruitment</v>
      </c>
      <c r="B43" s="484"/>
      <c r="C43" s="484"/>
      <c r="D43" s="439">
        <v>500</v>
      </c>
      <c r="E43" s="797"/>
      <c r="F43" s="439">
        <v>500</v>
      </c>
      <c r="G43" s="439"/>
      <c r="H43" s="439">
        <v>500</v>
      </c>
      <c r="I43" s="797"/>
      <c r="J43" s="439">
        <v>500</v>
      </c>
      <c r="K43" s="798"/>
      <c r="L43" s="439">
        <v>500</v>
      </c>
      <c r="M43" s="784"/>
      <c r="N43" s="439">
        <f>'[2]Budget with Assumptions'!T43</f>
        <v>0</v>
      </c>
      <c r="P43" s="780">
        <f t="shared" si="5"/>
        <v>2.8355119516828764E-3</v>
      </c>
      <c r="Q43" s="780">
        <f t="shared" si="6"/>
        <v>2.8355119516828764E-3</v>
      </c>
      <c r="R43" s="780">
        <f t="shared" si="7"/>
        <v>2.8355119516828764E-3</v>
      </c>
      <c r="S43" s="780">
        <f t="shared" si="8"/>
        <v>2.8355119516828764E-3</v>
      </c>
      <c r="T43" s="780">
        <f t="shared" si="9"/>
        <v>0</v>
      </c>
      <c r="V43" s="799" t="e">
        <f t="shared" si="10"/>
        <v>#DIV/0!</v>
      </c>
      <c r="W43" s="799" t="e">
        <f t="shared" si="11"/>
        <v>#DIV/0!</v>
      </c>
      <c r="X43" s="799" t="e">
        <f t="shared" si="12"/>
        <v>#DIV/0!</v>
      </c>
      <c r="Y43" s="799" t="e">
        <f t="shared" si="13"/>
        <v>#DIV/0!</v>
      </c>
      <c r="Z43" s="799" t="e">
        <f t="shared" si="14"/>
        <v>#DIV/0!</v>
      </c>
    </row>
    <row r="44" spans="1:26" ht="15.75" x14ac:dyDescent="0.25">
      <c r="A44" s="483" t="str">
        <f>'[2]Budget with Assumptions'!A44</f>
        <v>Instructional Equipment (non-computer)</v>
      </c>
      <c r="B44" s="484"/>
      <c r="C44" s="484"/>
      <c r="D44" s="439">
        <v>1500</v>
      </c>
      <c r="E44" s="797"/>
      <c r="F44" s="439">
        <v>1500</v>
      </c>
      <c r="G44" s="439"/>
      <c r="H44" s="439">
        <v>1500</v>
      </c>
      <c r="I44" s="797"/>
      <c r="J44" s="439">
        <v>1500</v>
      </c>
      <c r="K44" s="798"/>
      <c r="L44" s="439">
        <v>1500</v>
      </c>
      <c r="M44" s="784"/>
      <c r="N44" s="439">
        <f>'[2]Budget with Assumptions'!T44</f>
        <v>0</v>
      </c>
      <c r="P44" s="780">
        <f t="shared" si="5"/>
        <v>8.5065358550486282E-3</v>
      </c>
      <c r="Q44" s="780">
        <f t="shared" si="6"/>
        <v>8.5065358550486282E-3</v>
      </c>
      <c r="R44" s="780">
        <f t="shared" si="7"/>
        <v>8.5065358550486282E-3</v>
      </c>
      <c r="S44" s="780">
        <f t="shared" si="8"/>
        <v>8.5065358550486282E-3</v>
      </c>
      <c r="T44" s="780">
        <f t="shared" si="9"/>
        <v>0</v>
      </c>
      <c r="V44" s="799" t="e">
        <f t="shared" si="10"/>
        <v>#DIV/0!</v>
      </c>
      <c r="W44" s="799" t="e">
        <f t="shared" si="11"/>
        <v>#DIV/0!</v>
      </c>
      <c r="X44" s="799" t="e">
        <f t="shared" si="12"/>
        <v>#DIV/0!</v>
      </c>
      <c r="Y44" s="799" t="e">
        <f t="shared" si="13"/>
        <v>#DIV/0!</v>
      </c>
      <c r="Z44" s="799" t="e">
        <f t="shared" si="14"/>
        <v>#DIV/0!</v>
      </c>
    </row>
    <row r="45" spans="1:26" ht="15.75" x14ac:dyDescent="0.25">
      <c r="A45" s="483" t="str">
        <f>'[2]Budget with Assumptions'!A45</f>
        <v>Technology Equipment (e.g., computers, LAN, software, etc.)</v>
      </c>
      <c r="B45" s="484"/>
      <c r="C45" s="484"/>
      <c r="D45" s="439">
        <v>15000</v>
      </c>
      <c r="E45" s="797"/>
      <c r="F45" s="439">
        <v>15000</v>
      </c>
      <c r="G45" s="439"/>
      <c r="H45" s="439">
        <v>15000</v>
      </c>
      <c r="I45" s="797"/>
      <c r="J45" s="439">
        <v>15000</v>
      </c>
      <c r="K45" s="798"/>
      <c r="L45" s="439">
        <v>15000</v>
      </c>
      <c r="M45" s="784"/>
      <c r="N45" s="439">
        <f>'[2]Budget with Assumptions'!T45</f>
        <v>0</v>
      </c>
      <c r="P45" s="780">
        <f t="shared" si="5"/>
        <v>8.5065358550486289E-2</v>
      </c>
      <c r="Q45" s="780">
        <f t="shared" si="6"/>
        <v>8.5065358550486289E-2</v>
      </c>
      <c r="R45" s="780">
        <f t="shared" si="7"/>
        <v>8.5065358550486289E-2</v>
      </c>
      <c r="S45" s="780">
        <f t="shared" si="8"/>
        <v>8.5065358550486289E-2</v>
      </c>
      <c r="T45" s="780">
        <f t="shared" si="9"/>
        <v>0</v>
      </c>
      <c r="V45" s="799" t="e">
        <f t="shared" si="10"/>
        <v>#DIV/0!</v>
      </c>
      <c r="W45" s="799" t="e">
        <f t="shared" si="11"/>
        <v>#DIV/0!</v>
      </c>
      <c r="X45" s="799" t="e">
        <f t="shared" si="12"/>
        <v>#DIV/0!</v>
      </c>
      <c r="Y45" s="799" t="e">
        <f t="shared" si="13"/>
        <v>#DIV/0!</v>
      </c>
      <c r="Z45" s="799" t="e">
        <f t="shared" si="14"/>
        <v>#DIV/0!</v>
      </c>
    </row>
    <row r="46" spans="1:26" ht="15.75" x14ac:dyDescent="0.25">
      <c r="A46" s="483" t="str">
        <f>'[2]Budget with Assumptions'!A46</f>
        <v>Furniture</v>
      </c>
      <c r="B46" s="484"/>
      <c r="C46" s="484"/>
      <c r="D46" s="439">
        <v>5000</v>
      </c>
      <c r="E46" s="797"/>
      <c r="F46" s="439">
        <v>5000</v>
      </c>
      <c r="G46" s="439"/>
      <c r="H46" s="439">
        <v>5000</v>
      </c>
      <c r="I46" s="797"/>
      <c r="J46" s="439">
        <v>5000</v>
      </c>
      <c r="K46" s="798"/>
      <c r="L46" s="439">
        <v>5000</v>
      </c>
      <c r="M46" s="784"/>
      <c r="N46" s="439">
        <f>'[2]Budget with Assumptions'!T46</f>
        <v>0</v>
      </c>
      <c r="P46" s="780">
        <f t="shared" si="5"/>
        <v>2.8355119516828762E-2</v>
      </c>
      <c r="Q46" s="780">
        <f t="shared" si="6"/>
        <v>2.8355119516828762E-2</v>
      </c>
      <c r="R46" s="780">
        <f t="shared" si="7"/>
        <v>2.8355119516828762E-2</v>
      </c>
      <c r="S46" s="780">
        <f t="shared" si="8"/>
        <v>2.8355119516828762E-2</v>
      </c>
      <c r="T46" s="780">
        <f t="shared" si="9"/>
        <v>0</v>
      </c>
      <c r="V46" s="799" t="e">
        <f t="shared" si="10"/>
        <v>#DIV/0!</v>
      </c>
      <c r="W46" s="799" t="e">
        <f t="shared" si="11"/>
        <v>#DIV/0!</v>
      </c>
      <c r="X46" s="799" t="e">
        <f t="shared" si="12"/>
        <v>#DIV/0!</v>
      </c>
      <c r="Y46" s="799" t="e">
        <f t="shared" si="13"/>
        <v>#DIV/0!</v>
      </c>
      <c r="Z46" s="799" t="e">
        <f t="shared" si="14"/>
        <v>#DIV/0!</v>
      </c>
    </row>
    <row r="47" spans="1:26" ht="15.75" x14ac:dyDescent="0.25">
      <c r="A47" s="483" t="str">
        <f>'[2]Budget with Assumptions'!A47</f>
        <v>Technology Contracted Services</v>
      </c>
      <c r="B47" s="484"/>
      <c r="C47" s="484"/>
      <c r="D47" s="439">
        <f>'[2]Budget with Assumptions'!J47</f>
        <v>0</v>
      </c>
      <c r="E47" s="797"/>
      <c r="F47" s="439">
        <f>'[2]Budget with Assumptions'!L47</f>
        <v>0</v>
      </c>
      <c r="G47" s="439"/>
      <c r="H47" s="439">
        <f>'[2]Budget with Assumptions'!N47</f>
        <v>0</v>
      </c>
      <c r="I47" s="797"/>
      <c r="J47" s="439">
        <f>'[2]Budget with Assumptions'!P47</f>
        <v>0</v>
      </c>
      <c r="K47" s="798"/>
      <c r="L47" s="439">
        <f>'[2]Budget with Assumptions'!R47</f>
        <v>0</v>
      </c>
      <c r="M47" s="784"/>
      <c r="N47" s="439">
        <f>'[2]Budget with Assumptions'!T47</f>
        <v>0</v>
      </c>
      <c r="P47" s="780">
        <f t="shared" si="5"/>
        <v>0</v>
      </c>
      <c r="Q47" s="780">
        <f t="shared" si="6"/>
        <v>0</v>
      </c>
      <c r="R47" s="780">
        <f t="shared" si="7"/>
        <v>0</v>
      </c>
      <c r="S47" s="780">
        <f t="shared" si="8"/>
        <v>0</v>
      </c>
      <c r="T47" s="780">
        <f t="shared" si="9"/>
        <v>0</v>
      </c>
      <c r="V47" s="799" t="e">
        <f t="shared" si="10"/>
        <v>#DIV/0!</v>
      </c>
      <c r="W47" s="799" t="e">
        <f t="shared" si="11"/>
        <v>#DIV/0!</v>
      </c>
      <c r="X47" s="799" t="e">
        <f t="shared" si="12"/>
        <v>#DIV/0!</v>
      </c>
      <c r="Y47" s="799" t="e">
        <f t="shared" si="13"/>
        <v>#DIV/0!</v>
      </c>
      <c r="Z47" s="799" t="e">
        <f t="shared" si="14"/>
        <v>#DIV/0!</v>
      </c>
    </row>
    <row r="48" spans="1:26" ht="15.75" x14ac:dyDescent="0.25">
      <c r="A48" s="483" t="str">
        <f>'[2]Budget with Assumptions'!A48</f>
        <v>Technology Leases</v>
      </c>
      <c r="B48" s="484"/>
      <c r="C48" s="484"/>
      <c r="D48" s="439">
        <f>'[2]Budget with Assumptions'!J48</f>
        <v>0</v>
      </c>
      <c r="E48" s="797"/>
      <c r="F48" s="439">
        <f>'[2]Budget with Assumptions'!L48</f>
        <v>0</v>
      </c>
      <c r="G48" s="439"/>
      <c r="H48" s="439">
        <f>'[2]Budget with Assumptions'!N48</f>
        <v>0</v>
      </c>
      <c r="I48" s="797"/>
      <c r="J48" s="439">
        <f>'[2]Budget with Assumptions'!P48</f>
        <v>0</v>
      </c>
      <c r="K48" s="798"/>
      <c r="L48" s="439">
        <f>'[2]Budget with Assumptions'!R48</f>
        <v>0</v>
      </c>
      <c r="M48" s="784"/>
      <c r="N48" s="439">
        <f>'[2]Budget with Assumptions'!T48</f>
        <v>0</v>
      </c>
      <c r="P48" s="780">
        <f t="shared" si="5"/>
        <v>0</v>
      </c>
      <c r="Q48" s="780">
        <f t="shared" si="6"/>
        <v>0</v>
      </c>
      <c r="R48" s="780">
        <f t="shared" si="7"/>
        <v>0</v>
      </c>
      <c r="S48" s="780">
        <f t="shared" si="8"/>
        <v>0</v>
      </c>
      <c r="T48" s="780">
        <f t="shared" si="9"/>
        <v>0</v>
      </c>
      <c r="V48" s="799" t="e">
        <f t="shared" si="10"/>
        <v>#DIV/0!</v>
      </c>
      <c r="W48" s="799" t="e">
        <f t="shared" si="11"/>
        <v>#DIV/0!</v>
      </c>
      <c r="X48" s="799" t="e">
        <f t="shared" si="12"/>
        <v>#DIV/0!</v>
      </c>
      <c r="Y48" s="799" t="e">
        <f t="shared" si="13"/>
        <v>#DIV/0!</v>
      </c>
      <c r="Z48" s="799" t="e">
        <f t="shared" si="14"/>
        <v>#DIV/0!</v>
      </c>
    </row>
    <row r="49" spans="1:26" ht="15.75" x14ac:dyDescent="0.25">
      <c r="A49" s="483" t="str">
        <f>'[2]Budget with Assumptions'!A49</f>
        <v>Extracurricular Expenses</v>
      </c>
      <c r="B49" s="484"/>
      <c r="C49" s="484"/>
      <c r="D49" s="439">
        <v>5000</v>
      </c>
      <c r="E49" s="797"/>
      <c r="F49" s="439">
        <v>5000</v>
      </c>
      <c r="G49" s="439"/>
      <c r="H49" s="439">
        <v>5000</v>
      </c>
      <c r="I49" s="797"/>
      <c r="J49" s="439">
        <v>5000</v>
      </c>
      <c r="K49" s="798"/>
      <c r="L49" s="439">
        <v>5000</v>
      </c>
      <c r="M49" s="784"/>
      <c r="N49" s="439">
        <f>'[2]Budget with Assumptions'!T49</f>
        <v>0</v>
      </c>
      <c r="P49" s="780">
        <f t="shared" si="5"/>
        <v>2.8355119516828762E-2</v>
      </c>
      <c r="Q49" s="780">
        <f t="shared" si="6"/>
        <v>2.8355119516828762E-2</v>
      </c>
      <c r="R49" s="780">
        <f t="shared" si="7"/>
        <v>2.8355119516828762E-2</v>
      </c>
      <c r="S49" s="780">
        <f t="shared" si="8"/>
        <v>2.8355119516828762E-2</v>
      </c>
      <c r="T49" s="780">
        <f t="shared" si="9"/>
        <v>0</v>
      </c>
      <c r="V49" s="799" t="e">
        <f t="shared" si="10"/>
        <v>#DIV/0!</v>
      </c>
      <c r="W49" s="799" t="e">
        <f t="shared" si="11"/>
        <v>#DIV/0!</v>
      </c>
      <c r="X49" s="799" t="e">
        <f t="shared" si="12"/>
        <v>#DIV/0!</v>
      </c>
      <c r="Y49" s="799" t="e">
        <f t="shared" si="13"/>
        <v>#DIV/0!</v>
      </c>
      <c r="Z49" s="799" t="e">
        <f t="shared" si="14"/>
        <v>#DIV/0!</v>
      </c>
    </row>
    <row r="50" spans="1:26" ht="15.75" x14ac:dyDescent="0.25">
      <c r="A50" s="483" t="str">
        <f>'[2]Budget with Assumptions'!A50</f>
        <v>Misc. Outside Services (i.e., Consultants, non-employee compensation)</v>
      </c>
      <c r="B50" s="484"/>
      <c r="C50" s="484"/>
      <c r="D50" s="439">
        <f>'[2]Budget with Assumptions'!J50</f>
        <v>0</v>
      </c>
      <c r="E50" s="797"/>
      <c r="F50" s="439">
        <f>'[2]Budget with Assumptions'!L50</f>
        <v>0</v>
      </c>
      <c r="G50" s="797"/>
      <c r="H50" s="439">
        <f>'[2]Budget with Assumptions'!N50</f>
        <v>0</v>
      </c>
      <c r="I50" s="797"/>
      <c r="J50" s="439">
        <f>'[2]Budget with Assumptions'!P50</f>
        <v>0</v>
      </c>
      <c r="K50" s="798"/>
      <c r="L50" s="439">
        <f>'[2]Budget with Assumptions'!R50</f>
        <v>0</v>
      </c>
      <c r="M50" s="784"/>
      <c r="N50" s="439">
        <f>'[2]Budget with Assumptions'!T50</f>
        <v>0</v>
      </c>
      <c r="P50" s="780">
        <f t="shared" si="5"/>
        <v>0</v>
      </c>
      <c r="Q50" s="780">
        <f t="shared" si="6"/>
        <v>0</v>
      </c>
      <c r="R50" s="780">
        <f t="shared" si="7"/>
        <v>0</v>
      </c>
      <c r="S50" s="780">
        <f t="shared" si="8"/>
        <v>0</v>
      </c>
      <c r="T50" s="780">
        <f t="shared" si="9"/>
        <v>0</v>
      </c>
      <c r="V50" s="799" t="e">
        <f t="shared" si="10"/>
        <v>#DIV/0!</v>
      </c>
      <c r="W50" s="799" t="e">
        <f t="shared" si="11"/>
        <v>#DIV/0!</v>
      </c>
      <c r="X50" s="799" t="e">
        <f t="shared" si="12"/>
        <v>#DIV/0!</v>
      </c>
      <c r="Y50" s="799" t="e">
        <f t="shared" si="13"/>
        <v>#DIV/0!</v>
      </c>
      <c r="Z50" s="799" t="e">
        <f t="shared" si="14"/>
        <v>#DIV/0!</v>
      </c>
    </row>
    <row r="51" spans="1:26" ht="31.5" x14ac:dyDescent="0.25">
      <c r="A51" s="800" t="str">
        <f>'[2]Budget with Assumptions'!A51</f>
        <v>Special Education Contracted Clinician Services that are Reimbursable under CPS's policy (from Contractual Clinician Worksheet)</v>
      </c>
      <c r="B51" s="484"/>
      <c r="C51" s="484"/>
      <c r="D51" s="439">
        <f>'[2]Budget with Assumptions'!J51</f>
        <v>0</v>
      </c>
      <c r="E51" s="797"/>
      <c r="F51" s="439">
        <f>'[2]Budget with Assumptions'!L51</f>
        <v>0</v>
      </c>
      <c r="G51" s="797"/>
      <c r="H51" s="439">
        <f>'[2]Budget with Assumptions'!N51</f>
        <v>0</v>
      </c>
      <c r="I51" s="797"/>
      <c r="J51" s="439">
        <f>'[2]Budget with Assumptions'!P51</f>
        <v>0</v>
      </c>
      <c r="K51" s="798"/>
      <c r="L51" s="439">
        <f>'[2]Budget with Assumptions'!R51</f>
        <v>0</v>
      </c>
      <c r="M51" s="784"/>
      <c r="N51" s="439">
        <f>'[2]Budget with Assumptions'!T51</f>
        <v>0</v>
      </c>
      <c r="P51" s="780">
        <f t="shared" si="5"/>
        <v>0</v>
      </c>
      <c r="Q51" s="780">
        <f t="shared" si="6"/>
        <v>0</v>
      </c>
      <c r="R51" s="780">
        <f t="shared" si="7"/>
        <v>0</v>
      </c>
      <c r="S51" s="780">
        <f t="shared" si="8"/>
        <v>0</v>
      </c>
      <c r="T51" s="780">
        <f t="shared" si="9"/>
        <v>0</v>
      </c>
      <c r="V51" s="799" t="e">
        <f t="shared" si="10"/>
        <v>#DIV/0!</v>
      </c>
      <c r="W51" s="799" t="e">
        <f t="shared" si="11"/>
        <v>#DIV/0!</v>
      </c>
      <c r="X51" s="799" t="e">
        <f t="shared" si="12"/>
        <v>#DIV/0!</v>
      </c>
      <c r="Y51" s="799" t="e">
        <f t="shared" si="13"/>
        <v>#DIV/0!</v>
      </c>
      <c r="Z51" s="799" t="e">
        <f t="shared" si="14"/>
        <v>#DIV/0!</v>
      </c>
    </row>
    <row r="52" spans="1:26" ht="15.75" x14ac:dyDescent="0.25">
      <c r="A52" s="483" t="str">
        <f>'[2]Budget with Assumptions'!A52</f>
        <v>Special Education Expenses that will NOT be reimbursed by CPS</v>
      </c>
      <c r="B52" s="484"/>
      <c r="C52" s="484"/>
      <c r="D52" s="439">
        <f>'[2]Budget with Assumptions'!J52</f>
        <v>0</v>
      </c>
      <c r="E52" s="797"/>
      <c r="F52" s="439">
        <f>'[2]Budget with Assumptions'!L52</f>
        <v>0</v>
      </c>
      <c r="G52" s="797"/>
      <c r="H52" s="439">
        <f>'[2]Budget with Assumptions'!N52</f>
        <v>0</v>
      </c>
      <c r="I52" s="797"/>
      <c r="J52" s="439">
        <f>'[2]Budget with Assumptions'!P52</f>
        <v>0</v>
      </c>
      <c r="K52" s="798"/>
      <c r="L52" s="439">
        <f>'[2]Budget with Assumptions'!R52</f>
        <v>0</v>
      </c>
      <c r="M52" s="784"/>
      <c r="N52" s="439">
        <f>'[2]Budget with Assumptions'!T52</f>
        <v>0</v>
      </c>
      <c r="P52" s="780">
        <f t="shared" si="5"/>
        <v>0</v>
      </c>
      <c r="Q52" s="780">
        <f t="shared" si="6"/>
        <v>0</v>
      </c>
      <c r="R52" s="780">
        <f t="shared" si="7"/>
        <v>0</v>
      </c>
      <c r="S52" s="780">
        <f t="shared" si="8"/>
        <v>0</v>
      </c>
      <c r="T52" s="780">
        <f t="shared" si="9"/>
        <v>0</v>
      </c>
      <c r="V52" s="799" t="e">
        <f t="shared" si="10"/>
        <v>#DIV/0!</v>
      </c>
      <c r="W52" s="799" t="e">
        <f t="shared" si="11"/>
        <v>#DIV/0!</v>
      </c>
      <c r="X52" s="799" t="e">
        <f t="shared" si="12"/>
        <v>#DIV/0!</v>
      </c>
      <c r="Y52" s="799" t="e">
        <f t="shared" si="13"/>
        <v>#DIV/0!</v>
      </c>
      <c r="Z52" s="799" t="e">
        <f t="shared" si="14"/>
        <v>#DIV/0!</v>
      </c>
    </row>
    <row r="53" spans="1:26" ht="15.75" x14ac:dyDescent="0.25">
      <c r="A53" s="483" t="str">
        <f>'[2]Budget with Assumptions'!A53</f>
        <v>Contracted Substitute Teachers</v>
      </c>
      <c r="B53" s="484"/>
      <c r="C53" s="484"/>
      <c r="D53" s="439">
        <f>'[2]Budget with Assumptions'!J53</f>
        <v>0</v>
      </c>
      <c r="E53" s="797"/>
      <c r="F53" s="439">
        <f>'[2]Budget with Assumptions'!L53</f>
        <v>0</v>
      </c>
      <c r="G53" s="797"/>
      <c r="H53" s="439">
        <f>'[2]Budget with Assumptions'!N53</f>
        <v>0</v>
      </c>
      <c r="I53" s="797"/>
      <c r="J53" s="439">
        <f>'[2]Budget with Assumptions'!P53</f>
        <v>0</v>
      </c>
      <c r="K53" s="798"/>
      <c r="L53" s="439">
        <f>'[2]Budget with Assumptions'!R53</f>
        <v>0</v>
      </c>
      <c r="M53" s="784"/>
      <c r="N53" s="439">
        <f>'[2]Budget with Assumptions'!T53</f>
        <v>0</v>
      </c>
      <c r="P53" s="780">
        <f t="shared" si="5"/>
        <v>0</v>
      </c>
      <c r="Q53" s="780">
        <f t="shared" si="6"/>
        <v>0</v>
      </c>
      <c r="R53" s="780">
        <f t="shared" si="7"/>
        <v>0</v>
      </c>
      <c r="S53" s="780">
        <f t="shared" si="8"/>
        <v>0</v>
      </c>
      <c r="T53" s="780">
        <f t="shared" si="9"/>
        <v>0</v>
      </c>
      <c r="V53" s="799" t="e">
        <f t="shared" si="10"/>
        <v>#DIV/0!</v>
      </c>
      <c r="W53" s="799" t="e">
        <f t="shared" si="11"/>
        <v>#DIV/0!</v>
      </c>
      <c r="X53" s="799" t="e">
        <f t="shared" si="12"/>
        <v>#DIV/0!</v>
      </c>
      <c r="Y53" s="799" t="e">
        <f t="shared" si="13"/>
        <v>#DIV/0!</v>
      </c>
      <c r="Z53" s="799" t="e">
        <f t="shared" si="14"/>
        <v>#DIV/0!</v>
      </c>
    </row>
    <row r="54" spans="1:26" ht="15.75" x14ac:dyDescent="0.25">
      <c r="A54" s="483" t="str">
        <f>'[2]Budget with Assumptions'!A54</f>
        <v>Transportation Services</v>
      </c>
      <c r="B54" s="484"/>
      <c r="C54" s="484"/>
      <c r="D54" s="439">
        <f>'[2]Budget with Assumptions'!J54</f>
        <v>0</v>
      </c>
      <c r="E54" s="797"/>
      <c r="F54" s="439">
        <f>'[2]Budget with Assumptions'!L54</f>
        <v>0</v>
      </c>
      <c r="G54" s="797"/>
      <c r="H54" s="439">
        <f>'[2]Budget with Assumptions'!N54</f>
        <v>0</v>
      </c>
      <c r="I54" s="797"/>
      <c r="J54" s="439">
        <f>'[2]Budget with Assumptions'!P54</f>
        <v>0</v>
      </c>
      <c r="K54" s="798"/>
      <c r="L54" s="439">
        <f>'[2]Budget with Assumptions'!R54</f>
        <v>0</v>
      </c>
      <c r="M54" s="784"/>
      <c r="N54" s="439">
        <f>'[2]Budget with Assumptions'!T54</f>
        <v>0</v>
      </c>
      <c r="P54" s="780">
        <f t="shared" si="5"/>
        <v>0</v>
      </c>
      <c r="Q54" s="780">
        <f t="shared" si="6"/>
        <v>0</v>
      </c>
      <c r="R54" s="780">
        <f t="shared" si="7"/>
        <v>0</v>
      </c>
      <c r="S54" s="780">
        <f t="shared" si="8"/>
        <v>0</v>
      </c>
      <c r="T54" s="780">
        <f t="shared" si="9"/>
        <v>0</v>
      </c>
      <c r="V54" s="799" t="e">
        <f t="shared" si="10"/>
        <v>#DIV/0!</v>
      </c>
      <c r="W54" s="799" t="e">
        <f t="shared" si="11"/>
        <v>#DIV/0!</v>
      </c>
      <c r="X54" s="799" t="e">
        <f t="shared" si="12"/>
        <v>#DIV/0!</v>
      </c>
      <c r="Y54" s="799" t="e">
        <f t="shared" si="13"/>
        <v>#DIV/0!</v>
      </c>
      <c r="Z54" s="799" t="e">
        <f t="shared" si="14"/>
        <v>#DIV/0!</v>
      </c>
    </row>
    <row r="55" spans="1:26" ht="15.75" x14ac:dyDescent="0.25">
      <c r="A55" s="483">
        <f>'[2]Budget with Assumptions'!A55</f>
        <v>0</v>
      </c>
      <c r="B55" s="484"/>
      <c r="C55" s="484"/>
      <c r="D55" s="439">
        <f>'[2]Budget with Assumptions'!J55</f>
        <v>0</v>
      </c>
      <c r="E55" s="797"/>
      <c r="F55" s="439">
        <f>'[2]Budget with Assumptions'!L55</f>
        <v>0</v>
      </c>
      <c r="G55" s="797"/>
      <c r="H55" s="439">
        <f>'[2]Budget with Assumptions'!N55</f>
        <v>0</v>
      </c>
      <c r="I55" s="797"/>
      <c r="J55" s="439">
        <f>'[2]Budget with Assumptions'!P55</f>
        <v>0</v>
      </c>
      <c r="K55" s="798"/>
      <c r="L55" s="439">
        <f>'[2]Budget with Assumptions'!R55</f>
        <v>0</v>
      </c>
      <c r="M55" s="784"/>
      <c r="N55" s="439">
        <f>'[2]Budget with Assumptions'!T55</f>
        <v>0</v>
      </c>
      <c r="P55" s="780">
        <f t="shared" si="5"/>
        <v>0</v>
      </c>
      <c r="Q55" s="780">
        <f t="shared" si="6"/>
        <v>0</v>
      </c>
      <c r="R55" s="780">
        <f t="shared" si="7"/>
        <v>0</v>
      </c>
      <c r="S55" s="780">
        <f t="shared" si="8"/>
        <v>0</v>
      </c>
      <c r="T55" s="780">
        <f t="shared" si="9"/>
        <v>0</v>
      </c>
      <c r="V55" s="799" t="e">
        <f t="shared" si="10"/>
        <v>#DIV/0!</v>
      </c>
      <c r="W55" s="799" t="e">
        <f t="shared" si="11"/>
        <v>#DIV/0!</v>
      </c>
      <c r="X55" s="799" t="e">
        <f t="shared" si="12"/>
        <v>#DIV/0!</v>
      </c>
      <c r="Y55" s="799" t="e">
        <f t="shared" si="13"/>
        <v>#DIV/0!</v>
      </c>
      <c r="Z55" s="799" t="e">
        <f t="shared" si="14"/>
        <v>#DIV/0!</v>
      </c>
    </row>
    <row r="56" spans="1:26" ht="15.75" x14ac:dyDescent="0.25">
      <c r="A56" s="483">
        <f>'[2]Budget with Assumptions'!A56</f>
        <v>0</v>
      </c>
      <c r="B56" s="484"/>
      <c r="C56" s="484"/>
      <c r="D56" s="439">
        <f>'[2]Budget with Assumptions'!J56</f>
        <v>0</v>
      </c>
      <c r="E56" s="797"/>
      <c r="F56" s="439">
        <f>'[2]Budget with Assumptions'!L56</f>
        <v>0</v>
      </c>
      <c r="G56" s="797"/>
      <c r="H56" s="439">
        <f>'[2]Budget with Assumptions'!N56</f>
        <v>0</v>
      </c>
      <c r="I56" s="797"/>
      <c r="J56" s="439">
        <f>'[2]Budget with Assumptions'!P56</f>
        <v>0</v>
      </c>
      <c r="K56" s="798"/>
      <c r="L56" s="439">
        <f>'[2]Budget with Assumptions'!R56</f>
        <v>0</v>
      </c>
      <c r="M56" s="784"/>
      <c r="N56" s="439">
        <f>'[2]Budget with Assumptions'!T56</f>
        <v>0</v>
      </c>
      <c r="P56" s="780">
        <f t="shared" si="5"/>
        <v>0</v>
      </c>
      <c r="Q56" s="780">
        <f t="shared" si="6"/>
        <v>0</v>
      </c>
      <c r="R56" s="780">
        <f t="shared" si="7"/>
        <v>0</v>
      </c>
      <c r="S56" s="780">
        <f t="shared" si="8"/>
        <v>0</v>
      </c>
      <c r="T56" s="780">
        <f t="shared" si="9"/>
        <v>0</v>
      </c>
      <c r="V56" s="799" t="e">
        <f t="shared" si="10"/>
        <v>#DIV/0!</v>
      </c>
      <c r="W56" s="799" t="e">
        <f t="shared" si="11"/>
        <v>#DIV/0!</v>
      </c>
      <c r="X56" s="799" t="e">
        <f t="shared" si="12"/>
        <v>#DIV/0!</v>
      </c>
      <c r="Y56" s="799" t="e">
        <f t="shared" si="13"/>
        <v>#DIV/0!</v>
      </c>
      <c r="Z56" s="799" t="e">
        <f t="shared" si="14"/>
        <v>#DIV/0!</v>
      </c>
    </row>
    <row r="57" spans="1:26" ht="15.75" x14ac:dyDescent="0.25">
      <c r="A57" s="483">
        <f>'[2]Budget with Assumptions'!A57</f>
        <v>0</v>
      </c>
      <c r="B57" s="484"/>
      <c r="C57" s="484"/>
      <c r="D57" s="439">
        <f>'[2]Budget with Assumptions'!J57</f>
        <v>0</v>
      </c>
      <c r="E57" s="797"/>
      <c r="F57" s="439">
        <f>'[2]Budget with Assumptions'!L57</f>
        <v>0</v>
      </c>
      <c r="G57" s="797"/>
      <c r="H57" s="439">
        <f>'[2]Budget with Assumptions'!N57</f>
        <v>0</v>
      </c>
      <c r="I57" s="797"/>
      <c r="J57" s="439">
        <f>'[2]Budget with Assumptions'!P57</f>
        <v>0</v>
      </c>
      <c r="K57" s="798"/>
      <c r="L57" s="439">
        <f>'[2]Budget with Assumptions'!R57</f>
        <v>0</v>
      </c>
      <c r="M57" s="784"/>
      <c r="N57" s="439">
        <f>'[2]Budget with Assumptions'!T57</f>
        <v>0</v>
      </c>
      <c r="P57" s="780">
        <f t="shared" si="5"/>
        <v>0</v>
      </c>
      <c r="Q57" s="780">
        <f t="shared" si="6"/>
        <v>0</v>
      </c>
      <c r="R57" s="780">
        <f t="shared" si="7"/>
        <v>0</v>
      </c>
      <c r="S57" s="780">
        <f t="shared" si="8"/>
        <v>0</v>
      </c>
      <c r="T57" s="780">
        <f t="shared" si="9"/>
        <v>0</v>
      </c>
      <c r="V57" s="799" t="e">
        <f t="shared" si="10"/>
        <v>#DIV/0!</v>
      </c>
      <c r="W57" s="799" t="e">
        <f t="shared" si="11"/>
        <v>#DIV/0!</v>
      </c>
      <c r="X57" s="799" t="e">
        <f t="shared" si="12"/>
        <v>#DIV/0!</v>
      </c>
      <c r="Y57" s="799" t="e">
        <f t="shared" si="13"/>
        <v>#DIV/0!</v>
      </c>
      <c r="Z57" s="799" t="e">
        <f t="shared" si="14"/>
        <v>#DIV/0!</v>
      </c>
    </row>
    <row r="58" spans="1:26" ht="15.75" x14ac:dyDescent="0.25">
      <c r="A58" s="483">
        <f>'[2]Budget with Assumptions'!A58</f>
        <v>0</v>
      </c>
      <c r="B58" s="484"/>
      <c r="C58" s="484"/>
      <c r="D58" s="439">
        <f>'[2]Budget with Assumptions'!J58</f>
        <v>0</v>
      </c>
      <c r="E58" s="797"/>
      <c r="F58" s="439">
        <f>'[2]Budget with Assumptions'!L58</f>
        <v>0</v>
      </c>
      <c r="G58" s="797"/>
      <c r="H58" s="439">
        <f>'[2]Budget with Assumptions'!N58</f>
        <v>0</v>
      </c>
      <c r="I58" s="797"/>
      <c r="J58" s="439">
        <f>'[2]Budget with Assumptions'!P58</f>
        <v>0</v>
      </c>
      <c r="K58" s="798"/>
      <c r="L58" s="439">
        <f>'[2]Budget with Assumptions'!R58</f>
        <v>0</v>
      </c>
      <c r="M58" s="784"/>
      <c r="N58" s="439">
        <f>'[2]Budget with Assumptions'!T58</f>
        <v>0</v>
      </c>
      <c r="P58" s="780">
        <f t="shared" si="5"/>
        <v>0</v>
      </c>
      <c r="Q58" s="780">
        <f t="shared" si="6"/>
        <v>0</v>
      </c>
      <c r="R58" s="780">
        <f t="shared" si="7"/>
        <v>0</v>
      </c>
      <c r="S58" s="780">
        <f t="shared" si="8"/>
        <v>0</v>
      </c>
      <c r="T58" s="780">
        <f t="shared" si="9"/>
        <v>0</v>
      </c>
      <c r="V58" s="799" t="e">
        <f t="shared" si="10"/>
        <v>#DIV/0!</v>
      </c>
      <c r="W58" s="799" t="e">
        <f t="shared" si="11"/>
        <v>#DIV/0!</v>
      </c>
      <c r="X58" s="799" t="e">
        <f t="shared" si="12"/>
        <v>#DIV/0!</v>
      </c>
      <c r="Y58" s="799" t="e">
        <f t="shared" si="13"/>
        <v>#DIV/0!</v>
      </c>
      <c r="Z58" s="799" t="e">
        <f t="shared" si="14"/>
        <v>#DIV/0!</v>
      </c>
    </row>
    <row r="59" spans="1:26" ht="15.75" x14ac:dyDescent="0.25">
      <c r="A59" s="483">
        <f>'[2]Budget with Assumptions'!A59</f>
        <v>0</v>
      </c>
      <c r="B59" s="484"/>
      <c r="C59" s="484"/>
      <c r="D59" s="439">
        <f>'[2]Budget with Assumptions'!J59</f>
        <v>0</v>
      </c>
      <c r="E59" s="797"/>
      <c r="F59" s="439">
        <f>'[2]Budget with Assumptions'!L59</f>
        <v>0</v>
      </c>
      <c r="G59" s="797"/>
      <c r="H59" s="439">
        <f>'[2]Budget with Assumptions'!N59</f>
        <v>0</v>
      </c>
      <c r="I59" s="797"/>
      <c r="J59" s="439">
        <f>'[2]Budget with Assumptions'!P59</f>
        <v>0</v>
      </c>
      <c r="K59" s="798"/>
      <c r="L59" s="439">
        <f>'[2]Budget with Assumptions'!R59</f>
        <v>0</v>
      </c>
      <c r="M59" s="784"/>
      <c r="N59" s="439">
        <f>'[2]Budget with Assumptions'!T59</f>
        <v>0</v>
      </c>
      <c r="P59" s="780">
        <f t="shared" si="5"/>
        <v>0</v>
      </c>
      <c r="Q59" s="780">
        <f t="shared" si="6"/>
        <v>0</v>
      </c>
      <c r="R59" s="780">
        <f t="shared" si="7"/>
        <v>0</v>
      </c>
      <c r="S59" s="780">
        <f t="shared" si="8"/>
        <v>0</v>
      </c>
      <c r="T59" s="780">
        <f t="shared" si="9"/>
        <v>0</v>
      </c>
      <c r="V59" s="799" t="e">
        <f t="shared" si="10"/>
        <v>#DIV/0!</v>
      </c>
      <c r="W59" s="799" t="e">
        <f t="shared" si="11"/>
        <v>#DIV/0!</v>
      </c>
      <c r="X59" s="799" t="e">
        <f t="shared" si="12"/>
        <v>#DIV/0!</v>
      </c>
      <c r="Y59" s="799" t="e">
        <f t="shared" si="13"/>
        <v>#DIV/0!</v>
      </c>
      <c r="Z59" s="799" t="e">
        <f t="shared" si="14"/>
        <v>#DIV/0!</v>
      </c>
    </row>
    <row r="60" spans="1:26" ht="15.75" x14ac:dyDescent="0.25">
      <c r="A60" s="483">
        <f>'[2]Budget with Assumptions'!A60</f>
        <v>0</v>
      </c>
      <c r="B60" s="484"/>
      <c r="C60" s="484"/>
      <c r="D60" s="439">
        <f>'[2]Budget with Assumptions'!J60</f>
        <v>0</v>
      </c>
      <c r="E60" s="797"/>
      <c r="F60" s="439">
        <f>'[2]Budget with Assumptions'!L60</f>
        <v>0</v>
      </c>
      <c r="G60" s="797"/>
      <c r="H60" s="439">
        <f>'[2]Budget with Assumptions'!N60</f>
        <v>0</v>
      </c>
      <c r="I60" s="797"/>
      <c r="J60" s="439">
        <f>'[2]Budget with Assumptions'!P60</f>
        <v>0</v>
      </c>
      <c r="K60" s="798"/>
      <c r="L60" s="439">
        <f>'[2]Budget with Assumptions'!R60</f>
        <v>0</v>
      </c>
      <c r="M60" s="784"/>
      <c r="N60" s="439">
        <f>'[2]Budget with Assumptions'!T60</f>
        <v>0</v>
      </c>
      <c r="P60" s="780">
        <f t="shared" si="5"/>
        <v>0</v>
      </c>
      <c r="Q60" s="780">
        <f t="shared" si="6"/>
        <v>0</v>
      </c>
      <c r="R60" s="780">
        <f t="shared" si="7"/>
        <v>0</v>
      </c>
      <c r="S60" s="780">
        <f t="shared" si="8"/>
        <v>0</v>
      </c>
      <c r="T60" s="780">
        <f t="shared" si="9"/>
        <v>0</v>
      </c>
      <c r="V60" s="799" t="e">
        <f t="shared" si="10"/>
        <v>#DIV/0!</v>
      </c>
      <c r="W60" s="799" t="e">
        <f t="shared" si="11"/>
        <v>#DIV/0!</v>
      </c>
      <c r="X60" s="799" t="e">
        <f t="shared" si="12"/>
        <v>#DIV/0!</v>
      </c>
      <c r="Y60" s="799" t="e">
        <f t="shared" si="13"/>
        <v>#DIV/0!</v>
      </c>
      <c r="Z60" s="799" t="e">
        <f t="shared" si="14"/>
        <v>#DIV/0!</v>
      </c>
    </row>
    <row r="61" spans="1:26" ht="15.75" x14ac:dyDescent="0.25">
      <c r="A61" s="483">
        <f>'[2]Budget with Assumptions'!A61</f>
        <v>0</v>
      </c>
      <c r="B61" s="484"/>
      <c r="C61" s="484"/>
      <c r="D61" s="439">
        <f>'[2]Budget with Assumptions'!J61</f>
        <v>0</v>
      </c>
      <c r="E61" s="797"/>
      <c r="F61" s="439">
        <f>'[2]Budget with Assumptions'!L61</f>
        <v>0</v>
      </c>
      <c r="G61" s="797"/>
      <c r="H61" s="439">
        <f>'[2]Budget with Assumptions'!N61</f>
        <v>0</v>
      </c>
      <c r="I61" s="797"/>
      <c r="J61" s="439">
        <f>'[2]Budget with Assumptions'!P61</f>
        <v>0</v>
      </c>
      <c r="K61" s="798"/>
      <c r="L61" s="439">
        <f>'[2]Budget with Assumptions'!R61</f>
        <v>0</v>
      </c>
      <c r="M61" s="784"/>
      <c r="N61" s="439">
        <f>'[2]Budget with Assumptions'!T61</f>
        <v>0</v>
      </c>
      <c r="P61" s="780">
        <f t="shared" si="5"/>
        <v>0</v>
      </c>
      <c r="Q61" s="780">
        <f t="shared" si="6"/>
        <v>0</v>
      </c>
      <c r="R61" s="780">
        <f t="shared" si="7"/>
        <v>0</v>
      </c>
      <c r="S61" s="780">
        <f t="shared" si="8"/>
        <v>0</v>
      </c>
      <c r="T61" s="780">
        <f t="shared" si="9"/>
        <v>0</v>
      </c>
      <c r="V61" s="799" t="e">
        <f t="shared" si="10"/>
        <v>#DIV/0!</v>
      </c>
      <c r="W61" s="799" t="e">
        <f t="shared" si="11"/>
        <v>#DIV/0!</v>
      </c>
      <c r="X61" s="799" t="e">
        <f t="shared" si="12"/>
        <v>#DIV/0!</v>
      </c>
      <c r="Y61" s="799" t="e">
        <f t="shared" si="13"/>
        <v>#DIV/0!</v>
      </c>
      <c r="Z61" s="799" t="e">
        <f t="shared" si="14"/>
        <v>#DIV/0!</v>
      </c>
    </row>
    <row r="62" spans="1:26" ht="15.75" x14ac:dyDescent="0.25">
      <c r="A62" s="483">
        <f>'[2]Budget with Assumptions'!A62</f>
        <v>0</v>
      </c>
      <c r="B62" s="484"/>
      <c r="C62" s="484"/>
      <c r="D62" s="439">
        <f>'[2]Budget with Assumptions'!J62</f>
        <v>0</v>
      </c>
      <c r="E62" s="797"/>
      <c r="F62" s="439">
        <f>'[2]Budget with Assumptions'!L62</f>
        <v>0</v>
      </c>
      <c r="G62" s="797"/>
      <c r="H62" s="439">
        <f>'[2]Budget with Assumptions'!N62</f>
        <v>0</v>
      </c>
      <c r="I62" s="797"/>
      <c r="J62" s="439">
        <f>'[2]Budget with Assumptions'!P62</f>
        <v>0</v>
      </c>
      <c r="K62" s="798"/>
      <c r="L62" s="439">
        <f>'[2]Budget with Assumptions'!R62</f>
        <v>0</v>
      </c>
      <c r="M62" s="784"/>
      <c r="N62" s="439">
        <f>'[2]Budget with Assumptions'!T62</f>
        <v>0</v>
      </c>
      <c r="P62" s="780">
        <f t="shared" si="5"/>
        <v>0</v>
      </c>
      <c r="Q62" s="780">
        <f t="shared" si="6"/>
        <v>0</v>
      </c>
      <c r="R62" s="780">
        <f t="shared" si="7"/>
        <v>0</v>
      </c>
      <c r="S62" s="780">
        <f t="shared" si="8"/>
        <v>0</v>
      </c>
      <c r="T62" s="780">
        <f t="shared" si="9"/>
        <v>0</v>
      </c>
      <c r="V62" s="799" t="e">
        <f t="shared" si="10"/>
        <v>#DIV/0!</v>
      </c>
      <c r="W62" s="799" t="e">
        <f t="shared" si="11"/>
        <v>#DIV/0!</v>
      </c>
      <c r="X62" s="799" t="e">
        <f t="shared" si="12"/>
        <v>#DIV/0!</v>
      </c>
      <c r="Y62" s="799" t="e">
        <f t="shared" si="13"/>
        <v>#DIV/0!</v>
      </c>
      <c r="Z62" s="799" t="e">
        <f t="shared" si="14"/>
        <v>#DIV/0!</v>
      </c>
    </row>
    <row r="63" spans="1:26" ht="16.5" thickBot="1" x14ac:dyDescent="0.3">
      <c r="A63" s="502"/>
      <c r="B63" s="484"/>
      <c r="C63" s="484"/>
      <c r="D63" s="614"/>
      <c r="E63" s="614"/>
      <c r="F63" s="614"/>
      <c r="G63" s="614"/>
      <c r="H63" s="614"/>
      <c r="I63" s="614"/>
      <c r="J63" s="614"/>
      <c r="K63" s="779"/>
      <c r="L63" s="614"/>
      <c r="M63" s="779"/>
      <c r="N63" s="614"/>
      <c r="O63" s="1"/>
      <c r="P63" s="790"/>
      <c r="Q63" s="790"/>
      <c r="R63" s="790"/>
      <c r="S63" s="790"/>
      <c r="T63" s="790"/>
      <c r="U63" s="1"/>
      <c r="V63" s="614"/>
      <c r="W63" s="614"/>
      <c r="X63" s="614"/>
      <c r="Y63" s="614"/>
      <c r="Z63" s="614"/>
    </row>
    <row r="64" spans="1:26" ht="16.5" thickBot="1" x14ac:dyDescent="0.3">
      <c r="A64" s="801" t="str">
        <f>'[2]Budget with Assumptions'!H64</f>
        <v>Total Direct Student Costs</v>
      </c>
      <c r="B64" s="484"/>
      <c r="C64" s="484"/>
      <c r="D64" s="531">
        <f>SUM(D40:D62)</f>
        <v>30325</v>
      </c>
      <c r="E64" s="532"/>
      <c r="F64" s="531">
        <f>SUM(F40:F62)</f>
        <v>30325</v>
      </c>
      <c r="G64" s="532"/>
      <c r="H64" s="531">
        <f>SUM(H40:H62)</f>
        <v>30325</v>
      </c>
      <c r="I64" s="532"/>
      <c r="J64" s="531">
        <f>SUM(J40:J62)</f>
        <v>30325</v>
      </c>
      <c r="K64" s="533"/>
      <c r="L64" s="531">
        <f>SUM(L40:L62)</f>
        <v>30325</v>
      </c>
      <c r="M64" s="791"/>
      <c r="N64" s="531">
        <f>SUM(N40:N62)</f>
        <v>0</v>
      </c>
      <c r="P64" s="792">
        <f>SUM(P40:P62)</f>
        <v>0.17197379986956646</v>
      </c>
      <c r="Q64" s="792">
        <f>SUM(Q40:Q62)</f>
        <v>0.17197379986956646</v>
      </c>
      <c r="R64" s="792">
        <f>SUM(R40:R62)</f>
        <v>0.17197379986956646</v>
      </c>
      <c r="S64" s="792">
        <f>SUM(S40:S62)</f>
        <v>0.17197379986956646</v>
      </c>
      <c r="T64" s="792">
        <f>SUM(T40:T62)</f>
        <v>0</v>
      </c>
      <c r="V64" s="802" t="e">
        <f>SUM(V40:V62)</f>
        <v>#DIV/0!</v>
      </c>
      <c r="W64" s="802" t="e">
        <f>SUM(W40:W62)</f>
        <v>#DIV/0!</v>
      </c>
      <c r="X64" s="802" t="e">
        <f>SUM(X40:X62)</f>
        <v>#DIV/0!</v>
      </c>
      <c r="Y64" s="802" t="e">
        <f>SUM(Y40:Y62)</f>
        <v>#DIV/0!</v>
      </c>
      <c r="Z64" s="802" t="e">
        <f>SUM(Z40:Z62)</f>
        <v>#DIV/0!</v>
      </c>
    </row>
    <row r="65" spans="1:26" ht="15.75" x14ac:dyDescent="0.25">
      <c r="A65" s="511"/>
      <c r="B65" s="479"/>
      <c r="C65" s="479"/>
      <c r="D65" s="614"/>
      <c r="E65" s="614"/>
      <c r="F65" s="614"/>
      <c r="G65" s="614"/>
      <c r="H65" s="614"/>
      <c r="I65" s="614"/>
      <c r="J65" s="614"/>
      <c r="K65" s="779"/>
      <c r="L65" s="614"/>
      <c r="M65" s="779"/>
      <c r="N65" s="614"/>
      <c r="O65" s="1"/>
      <c r="P65" s="790"/>
      <c r="Q65" s="790"/>
      <c r="R65" s="790"/>
      <c r="S65" s="790"/>
      <c r="T65" s="790"/>
      <c r="U65" s="1"/>
      <c r="V65" s="614"/>
      <c r="W65" s="614"/>
      <c r="X65" s="614"/>
      <c r="Y65" s="614"/>
      <c r="Z65" s="614"/>
    </row>
    <row r="66" spans="1:26" ht="15.75" x14ac:dyDescent="0.25">
      <c r="A66" s="511"/>
      <c r="B66" s="479"/>
      <c r="C66" s="479"/>
      <c r="D66" s="803"/>
      <c r="E66" s="804"/>
      <c r="F66" s="803"/>
      <c r="G66" s="804"/>
      <c r="H66" s="803"/>
      <c r="I66" s="804"/>
      <c r="J66" s="803"/>
      <c r="K66" s="533"/>
      <c r="L66" s="803"/>
      <c r="M66" s="791"/>
      <c r="N66" s="803"/>
      <c r="O66" s="9"/>
      <c r="P66" s="805"/>
      <c r="Q66" s="805"/>
      <c r="R66" s="805"/>
      <c r="S66" s="805"/>
      <c r="T66" s="805"/>
      <c r="U66" s="9"/>
      <c r="V66" s="806"/>
      <c r="W66" s="806"/>
      <c r="X66" s="806"/>
      <c r="Y66" s="806"/>
      <c r="Z66" s="806"/>
    </row>
    <row r="67" spans="1:26" ht="16.5" thickBot="1" x14ac:dyDescent="0.3">
      <c r="A67" s="511"/>
      <c r="B67" s="512"/>
      <c r="C67" s="512"/>
      <c r="D67" s="798"/>
      <c r="E67" s="807"/>
      <c r="F67" s="798"/>
      <c r="G67" s="807"/>
      <c r="H67" s="798"/>
      <c r="I67" s="807"/>
      <c r="J67" s="798"/>
      <c r="K67" s="798"/>
      <c r="L67" s="808"/>
      <c r="M67" s="784"/>
      <c r="N67" s="808"/>
      <c r="O67" s="9"/>
      <c r="P67" s="809"/>
      <c r="Q67" s="809"/>
      <c r="R67" s="809"/>
      <c r="S67" s="809"/>
      <c r="T67" s="809"/>
      <c r="U67" s="9"/>
      <c r="V67" s="779"/>
      <c r="W67" s="779"/>
      <c r="X67" s="779"/>
      <c r="Y67" s="779"/>
      <c r="Z67" s="779"/>
    </row>
    <row r="68" spans="1:26" ht="18.75" thickBot="1" x14ac:dyDescent="0.3">
      <c r="A68" s="794" t="s">
        <v>347</v>
      </c>
      <c r="B68" s="512"/>
      <c r="C68" s="512"/>
      <c r="D68" s="810"/>
      <c r="E68" s="797"/>
      <c r="F68" s="810"/>
      <c r="G68" s="797"/>
      <c r="H68" s="810"/>
      <c r="I68" s="797"/>
      <c r="J68" s="810"/>
      <c r="K68" s="798"/>
      <c r="L68" s="592"/>
      <c r="M68" s="784"/>
      <c r="N68" s="592"/>
      <c r="P68" s="790"/>
      <c r="Q68" s="790"/>
      <c r="R68" s="790"/>
      <c r="S68" s="790"/>
      <c r="T68" s="790"/>
      <c r="V68" s="614"/>
      <c r="W68" s="614"/>
      <c r="X68" s="614"/>
      <c r="Y68" s="614"/>
      <c r="Z68" s="614"/>
    </row>
    <row r="69" spans="1:26" ht="15.75" x14ac:dyDescent="0.25">
      <c r="A69" s="483" t="str">
        <f>'[2]Budget with Assumptions'!A69</f>
        <v>Salaries</v>
      </c>
      <c r="B69" s="479"/>
      <c r="C69" s="479"/>
      <c r="D69" s="439">
        <f>'[2]Budget with Assumptions'!J69</f>
        <v>0</v>
      </c>
      <c r="E69" s="797"/>
      <c r="F69" s="439">
        <f>'[2]Budget with Assumptions'!L69</f>
        <v>0</v>
      </c>
      <c r="G69" s="807"/>
      <c r="H69" s="439">
        <f>'[2]Budget with Assumptions'!N69</f>
        <v>0</v>
      </c>
      <c r="I69" s="807"/>
      <c r="J69" s="439">
        <f>'[2]Budget with Assumptions'!P69</f>
        <v>0</v>
      </c>
      <c r="K69" s="798"/>
      <c r="L69" s="439">
        <f>'[2]Budget with Assumptions'!R69</f>
        <v>0</v>
      </c>
      <c r="M69" s="784"/>
      <c r="N69" s="439">
        <f>'[2]Budget with Assumptions'!T69</f>
        <v>0</v>
      </c>
      <c r="P69" s="785">
        <f t="shared" ref="P69:P90" si="15">F69/$F$159</f>
        <v>0</v>
      </c>
      <c r="Q69" s="785">
        <f t="shared" ref="Q69:Q90" si="16">H69/$H$159</f>
        <v>0</v>
      </c>
      <c r="R69" s="785">
        <f t="shared" ref="R69:R90" si="17">J69/$J$159</f>
        <v>0</v>
      </c>
      <c r="S69" s="785">
        <f t="shared" ref="S69:S90" si="18">L69/$L$159</f>
        <v>0</v>
      </c>
      <c r="T69" s="785">
        <f t="shared" ref="T69:T90" si="19">N69/$N$159</f>
        <v>0</v>
      </c>
      <c r="V69" s="811" t="e">
        <f>F69/$F$178</f>
        <v>#DIV/0!</v>
      </c>
      <c r="W69" s="811" t="e">
        <f>H69/$H$178</f>
        <v>#DIV/0!</v>
      </c>
      <c r="X69" s="811" t="e">
        <f>J69/$J$178</f>
        <v>#DIV/0!</v>
      </c>
      <c r="Y69" s="811" t="e">
        <f>L69/$L$178</f>
        <v>#DIV/0!</v>
      </c>
      <c r="Z69" s="811" t="e">
        <f>N69/$N$178</f>
        <v>#DIV/0!</v>
      </c>
    </row>
    <row r="70" spans="1:26" ht="15.75" x14ac:dyDescent="0.25">
      <c r="A70" s="483" t="str">
        <f>'[2]Budget with Assumptions'!A70</f>
        <v>School's Share of Employer Contribution (normal cost) to the CTPF</v>
      </c>
      <c r="B70" s="517"/>
      <c r="C70" s="517"/>
      <c r="D70" s="439">
        <f>'[2]Budget with Assumptions'!J70</f>
        <v>0</v>
      </c>
      <c r="E70" s="797"/>
      <c r="F70" s="439">
        <f>'[2]Budget with Assumptions'!L70</f>
        <v>0</v>
      </c>
      <c r="G70" s="807"/>
      <c r="H70" s="439">
        <f>'[2]Budget with Assumptions'!N70</f>
        <v>0</v>
      </c>
      <c r="I70" s="807"/>
      <c r="J70" s="439">
        <f>'[2]Budget with Assumptions'!P70</f>
        <v>0</v>
      </c>
      <c r="K70" s="798"/>
      <c r="L70" s="439">
        <f>'[2]Budget with Assumptions'!R70</f>
        <v>0</v>
      </c>
      <c r="M70" s="784"/>
      <c r="N70" s="439">
        <f>'[2]Budget with Assumptions'!T70</f>
        <v>0</v>
      </c>
      <c r="P70" s="785">
        <f t="shared" si="15"/>
        <v>0</v>
      </c>
      <c r="Q70" s="785">
        <f t="shared" si="16"/>
        <v>0</v>
      </c>
      <c r="R70" s="785">
        <f t="shared" si="17"/>
        <v>0</v>
      </c>
      <c r="S70" s="785">
        <f t="shared" si="18"/>
        <v>0</v>
      </c>
      <c r="T70" s="785">
        <f t="shared" si="19"/>
        <v>0</v>
      </c>
      <c r="V70" s="811" t="e">
        <f t="shared" ref="V70:V90" si="20">F70/$F$178</f>
        <v>#DIV/0!</v>
      </c>
      <c r="W70" s="811" t="e">
        <f t="shared" ref="W70:W90" si="21">H70/$H$178</f>
        <v>#DIV/0!</v>
      </c>
      <c r="X70" s="811" t="e">
        <f t="shared" ref="X70:X90" si="22">J70/$J$178</f>
        <v>#DIV/0!</v>
      </c>
      <c r="Y70" s="811" t="e">
        <f t="shared" ref="Y70:Y90" si="23">L70/$L$178</f>
        <v>#DIV/0!</v>
      </c>
      <c r="Z70" s="811" t="e">
        <f t="shared" ref="Z70:Z90" si="24">N70/$N$178</f>
        <v>#DIV/0!</v>
      </c>
    </row>
    <row r="71" spans="1:26" ht="15.75" x14ac:dyDescent="0.25">
      <c r="A71" s="483" t="str">
        <f>'[2]Budget with Assumptions'!A71</f>
        <v>Pension-CTPF(Charter School's Share of 9% of Employee w/h)</v>
      </c>
      <c r="B71" s="517"/>
      <c r="C71" s="517"/>
      <c r="D71" s="439">
        <f>'[2]Budget with Assumptions'!J71</f>
        <v>0</v>
      </c>
      <c r="E71" s="797"/>
      <c r="F71" s="439">
        <f>'[2]Budget with Assumptions'!L71</f>
        <v>0</v>
      </c>
      <c r="G71" s="807"/>
      <c r="H71" s="439">
        <f>'[2]Budget with Assumptions'!N71</f>
        <v>0</v>
      </c>
      <c r="I71" s="807"/>
      <c r="J71" s="439">
        <f>'[2]Budget with Assumptions'!P71</f>
        <v>0</v>
      </c>
      <c r="K71" s="798"/>
      <c r="L71" s="439">
        <f>'[2]Budget with Assumptions'!R71</f>
        <v>0</v>
      </c>
      <c r="M71" s="784"/>
      <c r="N71" s="439">
        <f>'[2]Budget with Assumptions'!T71</f>
        <v>0</v>
      </c>
      <c r="P71" s="785">
        <f t="shared" si="15"/>
        <v>0</v>
      </c>
      <c r="Q71" s="785">
        <f t="shared" si="16"/>
        <v>0</v>
      </c>
      <c r="R71" s="785">
        <f t="shared" si="17"/>
        <v>0</v>
      </c>
      <c r="S71" s="785">
        <f t="shared" si="18"/>
        <v>0</v>
      </c>
      <c r="T71" s="785">
        <f t="shared" si="19"/>
        <v>0</v>
      </c>
      <c r="V71" s="811" t="e">
        <f t="shared" si="20"/>
        <v>#DIV/0!</v>
      </c>
      <c r="W71" s="811" t="e">
        <f t="shared" si="21"/>
        <v>#DIV/0!</v>
      </c>
      <c r="X71" s="811" t="e">
        <f t="shared" si="22"/>
        <v>#DIV/0!</v>
      </c>
      <c r="Y71" s="811" t="e">
        <f t="shared" si="23"/>
        <v>#DIV/0!</v>
      </c>
      <c r="Z71" s="811" t="e">
        <f t="shared" si="24"/>
        <v>#DIV/0!</v>
      </c>
    </row>
    <row r="72" spans="1:26" ht="15.75" x14ac:dyDescent="0.25">
      <c r="A72" s="483" t="str">
        <f>'[2]Budget with Assumptions'!A72</f>
        <v>403b</v>
      </c>
      <c r="B72" s="517"/>
      <c r="C72" s="517"/>
      <c r="D72" s="439">
        <f>'[2]Budget with Assumptions'!J72</f>
        <v>0</v>
      </c>
      <c r="E72" s="797"/>
      <c r="F72" s="439">
        <f>'[2]Budget with Assumptions'!L72</f>
        <v>0</v>
      </c>
      <c r="G72" s="807"/>
      <c r="H72" s="439">
        <f>'[2]Budget with Assumptions'!N72</f>
        <v>0</v>
      </c>
      <c r="I72" s="807"/>
      <c r="J72" s="439">
        <f>'[2]Budget with Assumptions'!P72</f>
        <v>0</v>
      </c>
      <c r="K72" s="798"/>
      <c r="L72" s="439">
        <f>'[2]Budget with Assumptions'!R72</f>
        <v>0</v>
      </c>
      <c r="M72" s="784"/>
      <c r="N72" s="439">
        <f>'[2]Budget with Assumptions'!T72</f>
        <v>0</v>
      </c>
      <c r="P72" s="785">
        <f t="shared" si="15"/>
        <v>0</v>
      </c>
      <c r="Q72" s="785">
        <f t="shared" si="16"/>
        <v>0</v>
      </c>
      <c r="R72" s="785">
        <f t="shared" si="17"/>
        <v>0</v>
      </c>
      <c r="S72" s="785">
        <f t="shared" si="18"/>
        <v>0</v>
      </c>
      <c r="T72" s="785">
        <f t="shared" si="19"/>
        <v>0</v>
      </c>
      <c r="V72" s="811" t="e">
        <f t="shared" si="20"/>
        <v>#DIV/0!</v>
      </c>
      <c r="W72" s="811" t="e">
        <f t="shared" si="21"/>
        <v>#DIV/0!</v>
      </c>
      <c r="X72" s="811" t="e">
        <f t="shared" si="22"/>
        <v>#DIV/0!</v>
      </c>
      <c r="Y72" s="811" t="e">
        <f t="shared" si="23"/>
        <v>#DIV/0!</v>
      </c>
      <c r="Z72" s="811" t="e">
        <f t="shared" si="24"/>
        <v>#DIV/0!</v>
      </c>
    </row>
    <row r="73" spans="1:26" ht="15.75" x14ac:dyDescent="0.25">
      <c r="A73" s="483" t="str">
        <f>'[2]Budget with Assumptions'!A73</f>
        <v>FICA (employer's share)</v>
      </c>
      <c r="B73" s="517"/>
      <c r="C73" s="517"/>
      <c r="D73" s="439">
        <f>'[2]Budget with Assumptions'!J73</f>
        <v>0</v>
      </c>
      <c r="E73" s="797"/>
      <c r="F73" s="439">
        <f>'[2]Budget with Assumptions'!L73</f>
        <v>0</v>
      </c>
      <c r="G73" s="807"/>
      <c r="H73" s="439">
        <f>'[2]Budget with Assumptions'!N73</f>
        <v>0</v>
      </c>
      <c r="I73" s="807"/>
      <c r="J73" s="439">
        <f>'[2]Budget with Assumptions'!P73</f>
        <v>0</v>
      </c>
      <c r="K73" s="798"/>
      <c r="L73" s="439">
        <f>'[2]Budget with Assumptions'!R73</f>
        <v>0</v>
      </c>
      <c r="M73" s="784"/>
      <c r="N73" s="439">
        <f>'[2]Budget with Assumptions'!T73</f>
        <v>0</v>
      </c>
      <c r="P73" s="785">
        <f t="shared" si="15"/>
        <v>0</v>
      </c>
      <c r="Q73" s="785">
        <f t="shared" si="16"/>
        <v>0</v>
      </c>
      <c r="R73" s="785">
        <f t="shared" si="17"/>
        <v>0</v>
      </c>
      <c r="S73" s="785">
        <f t="shared" si="18"/>
        <v>0</v>
      </c>
      <c r="T73" s="785">
        <f t="shared" si="19"/>
        <v>0</v>
      </c>
      <c r="V73" s="811" t="e">
        <f t="shared" si="20"/>
        <v>#DIV/0!</v>
      </c>
      <c r="W73" s="811" t="e">
        <f t="shared" si="21"/>
        <v>#DIV/0!</v>
      </c>
      <c r="X73" s="811" t="e">
        <f t="shared" si="22"/>
        <v>#DIV/0!</v>
      </c>
      <c r="Y73" s="811" t="e">
        <f t="shared" si="23"/>
        <v>#DIV/0!</v>
      </c>
      <c r="Z73" s="811" t="e">
        <f t="shared" si="24"/>
        <v>#DIV/0!</v>
      </c>
    </row>
    <row r="74" spans="1:26" ht="15.75" x14ac:dyDescent="0.25">
      <c r="A74" s="483" t="str">
        <f>'[2]Budget with Assumptions'!A74</f>
        <v>Medicare (employer's share)</v>
      </c>
      <c r="B74" s="517"/>
      <c r="C74" s="517"/>
      <c r="D74" s="439">
        <f>'[2]Budget with Assumptions'!J74</f>
        <v>0</v>
      </c>
      <c r="E74" s="797"/>
      <c r="F74" s="439">
        <f>'[2]Budget with Assumptions'!L74</f>
        <v>0</v>
      </c>
      <c r="G74" s="807"/>
      <c r="H74" s="439">
        <f>'[2]Budget with Assumptions'!N74</f>
        <v>0</v>
      </c>
      <c r="I74" s="807"/>
      <c r="J74" s="439">
        <f>'[2]Budget with Assumptions'!P74</f>
        <v>0</v>
      </c>
      <c r="K74" s="798"/>
      <c r="L74" s="439">
        <f>'[2]Budget with Assumptions'!R74</f>
        <v>0</v>
      </c>
      <c r="M74" s="784"/>
      <c r="N74" s="439">
        <f>'[2]Budget with Assumptions'!T74</f>
        <v>0</v>
      </c>
      <c r="P74" s="785">
        <f t="shared" si="15"/>
        <v>0</v>
      </c>
      <c r="Q74" s="785">
        <f t="shared" si="16"/>
        <v>0</v>
      </c>
      <c r="R74" s="785">
        <f t="shared" si="17"/>
        <v>0</v>
      </c>
      <c r="S74" s="785">
        <f t="shared" si="18"/>
        <v>0</v>
      </c>
      <c r="T74" s="785">
        <f t="shared" si="19"/>
        <v>0</v>
      </c>
      <c r="V74" s="811" t="e">
        <f t="shared" si="20"/>
        <v>#DIV/0!</v>
      </c>
      <c r="W74" s="811" t="e">
        <f t="shared" si="21"/>
        <v>#DIV/0!</v>
      </c>
      <c r="X74" s="811" t="e">
        <f t="shared" si="22"/>
        <v>#DIV/0!</v>
      </c>
      <c r="Y74" s="811" t="e">
        <f t="shared" si="23"/>
        <v>#DIV/0!</v>
      </c>
      <c r="Z74" s="811" t="e">
        <f t="shared" si="24"/>
        <v>#DIV/0!</v>
      </c>
    </row>
    <row r="75" spans="1:26" ht="15.75" x14ac:dyDescent="0.25">
      <c r="A75" s="483" t="str">
        <f>'[2]Budget with Assumptions'!A75</f>
        <v>Health/Dental/Life Insurance</v>
      </c>
      <c r="B75" s="517"/>
      <c r="C75" s="517"/>
      <c r="D75" s="439">
        <v>15000</v>
      </c>
      <c r="E75" s="797"/>
      <c r="F75" s="439">
        <v>15000</v>
      </c>
      <c r="G75" s="807"/>
      <c r="H75" s="439">
        <v>15000</v>
      </c>
      <c r="I75" s="807"/>
      <c r="J75" s="439">
        <v>15000</v>
      </c>
      <c r="K75" s="798"/>
      <c r="L75" s="439">
        <v>15000</v>
      </c>
      <c r="M75" s="784"/>
      <c r="N75" s="439">
        <v>15000</v>
      </c>
      <c r="P75" s="785">
        <f t="shared" si="15"/>
        <v>8.5065358550486289E-2</v>
      </c>
      <c r="Q75" s="785">
        <f t="shared" si="16"/>
        <v>8.5065358550486289E-2</v>
      </c>
      <c r="R75" s="785">
        <f t="shared" si="17"/>
        <v>8.5065358550486289E-2</v>
      </c>
      <c r="S75" s="785">
        <f t="shared" si="18"/>
        <v>8.5065358550486289E-2</v>
      </c>
      <c r="T75" s="785">
        <f t="shared" si="19"/>
        <v>0.10273268954181221</v>
      </c>
      <c r="V75" s="811" t="e">
        <f t="shared" si="20"/>
        <v>#DIV/0!</v>
      </c>
      <c r="W75" s="811" t="e">
        <f t="shared" si="21"/>
        <v>#DIV/0!</v>
      </c>
      <c r="X75" s="811" t="e">
        <f t="shared" si="22"/>
        <v>#DIV/0!</v>
      </c>
      <c r="Y75" s="811" t="e">
        <f t="shared" si="23"/>
        <v>#DIV/0!</v>
      </c>
      <c r="Z75" s="811" t="e">
        <f t="shared" si="24"/>
        <v>#DIV/0!</v>
      </c>
    </row>
    <row r="76" spans="1:26" ht="15.75" x14ac:dyDescent="0.25">
      <c r="A76" s="483" t="str">
        <f>'[2]Budget with Assumptions'!A76</f>
        <v>Workers Compensation</v>
      </c>
      <c r="B76" s="517"/>
      <c r="C76" s="517"/>
      <c r="D76" s="439">
        <v>7000</v>
      </c>
      <c r="E76" s="797"/>
      <c r="F76" s="439">
        <v>7000</v>
      </c>
      <c r="G76" s="797"/>
      <c r="H76" s="439">
        <v>7000</v>
      </c>
      <c r="I76" s="807"/>
      <c r="J76" s="439">
        <v>7000</v>
      </c>
      <c r="K76" s="798"/>
      <c r="L76" s="439">
        <v>7000</v>
      </c>
      <c r="M76" s="784"/>
      <c r="N76" s="439">
        <v>7000</v>
      </c>
      <c r="P76" s="785">
        <f t="shared" si="15"/>
        <v>3.9697167323560267E-2</v>
      </c>
      <c r="Q76" s="785">
        <f t="shared" si="16"/>
        <v>3.9697167323560267E-2</v>
      </c>
      <c r="R76" s="785">
        <f t="shared" si="17"/>
        <v>3.9697167323560267E-2</v>
      </c>
      <c r="S76" s="785">
        <f t="shared" si="18"/>
        <v>3.9697167323560267E-2</v>
      </c>
      <c r="T76" s="785">
        <f t="shared" si="19"/>
        <v>4.794192178617903E-2</v>
      </c>
      <c r="V76" s="811" t="e">
        <f t="shared" si="20"/>
        <v>#DIV/0!</v>
      </c>
      <c r="W76" s="811" t="e">
        <f t="shared" si="21"/>
        <v>#DIV/0!</v>
      </c>
      <c r="X76" s="811" t="e">
        <f t="shared" si="22"/>
        <v>#DIV/0!</v>
      </c>
      <c r="Y76" s="811" t="e">
        <f t="shared" si="23"/>
        <v>#DIV/0!</v>
      </c>
      <c r="Z76" s="811" t="e">
        <f t="shared" si="24"/>
        <v>#DIV/0!</v>
      </c>
    </row>
    <row r="77" spans="1:26" ht="15.75" x14ac:dyDescent="0.25">
      <c r="A77" s="483" t="str">
        <f>'[2]Budget with Assumptions'!A77</f>
        <v>State Unemployment Taxes</v>
      </c>
      <c r="B77" s="517"/>
      <c r="C77" s="517"/>
      <c r="D77" s="439">
        <v>99774</v>
      </c>
      <c r="E77" s="797"/>
      <c r="F77" s="439">
        <v>99774</v>
      </c>
      <c r="G77" s="797"/>
      <c r="H77" s="439">
        <v>99774</v>
      </c>
      <c r="I77" s="797"/>
      <c r="J77" s="439">
        <v>99774</v>
      </c>
      <c r="K77" s="798"/>
      <c r="L77" s="439">
        <v>99774</v>
      </c>
      <c r="M77" s="784"/>
      <c r="N77" s="439">
        <v>99774</v>
      </c>
      <c r="P77" s="785">
        <f t="shared" si="15"/>
        <v>0.56582073893441465</v>
      </c>
      <c r="Q77" s="785">
        <f t="shared" si="16"/>
        <v>0.56582073893441465</v>
      </c>
      <c r="R77" s="785">
        <f t="shared" si="17"/>
        <v>0.56582073893441465</v>
      </c>
      <c r="S77" s="785">
        <f t="shared" si="18"/>
        <v>0.56582073893441465</v>
      </c>
      <c r="T77" s="785">
        <f t="shared" si="19"/>
        <v>0.68333675775631808</v>
      </c>
      <c r="V77" s="811" t="e">
        <f t="shared" si="20"/>
        <v>#DIV/0!</v>
      </c>
      <c r="W77" s="811" t="e">
        <f t="shared" si="21"/>
        <v>#DIV/0!</v>
      </c>
      <c r="X77" s="811" t="e">
        <f t="shared" si="22"/>
        <v>#DIV/0!</v>
      </c>
      <c r="Y77" s="811" t="e">
        <f t="shared" si="23"/>
        <v>#DIV/0!</v>
      </c>
      <c r="Z77" s="811" t="e">
        <f t="shared" si="24"/>
        <v>#DIV/0!</v>
      </c>
    </row>
    <row r="78" spans="1:26" ht="15.75" x14ac:dyDescent="0.25">
      <c r="A78" s="483">
        <f>'[2]Budget with Assumptions'!A78</f>
        <v>0</v>
      </c>
      <c r="B78" s="517"/>
      <c r="C78" s="517"/>
      <c r="D78" s="439">
        <f>'[2]Budget with Assumptions'!J78</f>
        <v>0</v>
      </c>
      <c r="E78" s="797"/>
      <c r="F78" s="439">
        <f>'[2]Budget with Assumptions'!L78</f>
        <v>0</v>
      </c>
      <c r="G78" s="797"/>
      <c r="H78" s="439">
        <f>'[2]Budget with Assumptions'!N78</f>
        <v>0</v>
      </c>
      <c r="I78" s="797"/>
      <c r="J78" s="439">
        <f>'[2]Budget with Assumptions'!P78</f>
        <v>0</v>
      </c>
      <c r="K78" s="798"/>
      <c r="L78" s="439">
        <f>'[2]Budget with Assumptions'!R78</f>
        <v>0</v>
      </c>
      <c r="M78" s="784"/>
      <c r="N78" s="439">
        <f>'[2]Budget with Assumptions'!T78</f>
        <v>0</v>
      </c>
      <c r="P78" s="785">
        <f t="shared" si="15"/>
        <v>0</v>
      </c>
      <c r="Q78" s="785">
        <f t="shared" si="16"/>
        <v>0</v>
      </c>
      <c r="R78" s="785">
        <f t="shared" si="17"/>
        <v>0</v>
      </c>
      <c r="S78" s="785">
        <f t="shared" si="18"/>
        <v>0</v>
      </c>
      <c r="T78" s="785">
        <f t="shared" si="19"/>
        <v>0</v>
      </c>
      <c r="V78" s="811" t="e">
        <f t="shared" si="20"/>
        <v>#DIV/0!</v>
      </c>
      <c r="W78" s="811" t="e">
        <f t="shared" si="21"/>
        <v>#DIV/0!</v>
      </c>
      <c r="X78" s="811" t="e">
        <f t="shared" si="22"/>
        <v>#DIV/0!</v>
      </c>
      <c r="Y78" s="811" t="e">
        <f t="shared" si="23"/>
        <v>#DIV/0!</v>
      </c>
      <c r="Z78" s="811" t="e">
        <f t="shared" si="24"/>
        <v>#DIV/0!</v>
      </c>
    </row>
    <row r="79" spans="1:26" ht="15.75" x14ac:dyDescent="0.25">
      <c r="A79" s="483">
        <f>'[2]Budget with Assumptions'!A79</f>
        <v>0</v>
      </c>
      <c r="B79" s="517"/>
      <c r="C79" s="517"/>
      <c r="D79" s="439">
        <f>'[2]Budget with Assumptions'!J79</f>
        <v>0</v>
      </c>
      <c r="E79" s="797"/>
      <c r="F79" s="439">
        <f>'[2]Budget with Assumptions'!L79</f>
        <v>0</v>
      </c>
      <c r="G79" s="797"/>
      <c r="H79" s="439">
        <f>'[2]Budget with Assumptions'!N79</f>
        <v>0</v>
      </c>
      <c r="I79" s="797"/>
      <c r="J79" s="439">
        <f>'[2]Budget with Assumptions'!P79</f>
        <v>0</v>
      </c>
      <c r="K79" s="798"/>
      <c r="L79" s="439">
        <f>'[2]Budget with Assumptions'!R79</f>
        <v>0</v>
      </c>
      <c r="M79" s="784"/>
      <c r="N79" s="439">
        <f>'[2]Budget with Assumptions'!T79</f>
        <v>0</v>
      </c>
      <c r="P79" s="785">
        <f t="shared" si="15"/>
        <v>0</v>
      </c>
      <c r="Q79" s="785">
        <f t="shared" si="16"/>
        <v>0</v>
      </c>
      <c r="R79" s="785">
        <f t="shared" si="17"/>
        <v>0</v>
      </c>
      <c r="S79" s="785">
        <f t="shared" si="18"/>
        <v>0</v>
      </c>
      <c r="T79" s="785">
        <f t="shared" si="19"/>
        <v>0</v>
      </c>
      <c r="V79" s="811" t="e">
        <f t="shared" si="20"/>
        <v>#DIV/0!</v>
      </c>
      <c r="W79" s="811" t="e">
        <f t="shared" si="21"/>
        <v>#DIV/0!</v>
      </c>
      <c r="X79" s="811" t="e">
        <f t="shared" si="22"/>
        <v>#DIV/0!</v>
      </c>
      <c r="Y79" s="811" t="e">
        <f t="shared" si="23"/>
        <v>#DIV/0!</v>
      </c>
      <c r="Z79" s="811" t="e">
        <f t="shared" si="24"/>
        <v>#DIV/0!</v>
      </c>
    </row>
    <row r="80" spans="1:26" ht="15.75" x14ac:dyDescent="0.25">
      <c r="A80" s="483">
        <f>'[2]Budget with Assumptions'!A80</f>
        <v>0</v>
      </c>
      <c r="B80" s="517"/>
      <c r="C80" s="517"/>
      <c r="D80" s="439">
        <f>'[2]Budget with Assumptions'!J80</f>
        <v>0</v>
      </c>
      <c r="E80" s="614"/>
      <c r="F80" s="439">
        <f>'[2]Budget with Assumptions'!L80</f>
        <v>0</v>
      </c>
      <c r="G80" s="614"/>
      <c r="H80" s="439">
        <f>'[2]Budget with Assumptions'!N80</f>
        <v>0</v>
      </c>
      <c r="I80" s="614"/>
      <c r="J80" s="439">
        <f>'[2]Budget with Assumptions'!P80</f>
        <v>0</v>
      </c>
      <c r="K80" s="779"/>
      <c r="L80" s="439">
        <f>'[2]Budget with Assumptions'!R80</f>
        <v>0</v>
      </c>
      <c r="M80" s="779"/>
      <c r="N80" s="439">
        <f>'[2]Budget with Assumptions'!T80</f>
        <v>0</v>
      </c>
      <c r="O80" s="1"/>
      <c r="P80" s="785">
        <f t="shared" si="15"/>
        <v>0</v>
      </c>
      <c r="Q80" s="785">
        <f t="shared" si="16"/>
        <v>0</v>
      </c>
      <c r="R80" s="785">
        <f t="shared" si="17"/>
        <v>0</v>
      </c>
      <c r="S80" s="785">
        <f t="shared" si="18"/>
        <v>0</v>
      </c>
      <c r="T80" s="785">
        <f t="shared" si="19"/>
        <v>0</v>
      </c>
      <c r="U80" s="1"/>
      <c r="V80" s="811" t="e">
        <f t="shared" si="20"/>
        <v>#DIV/0!</v>
      </c>
      <c r="W80" s="811" t="e">
        <f t="shared" si="21"/>
        <v>#DIV/0!</v>
      </c>
      <c r="X80" s="811" t="e">
        <f t="shared" si="22"/>
        <v>#DIV/0!</v>
      </c>
      <c r="Y80" s="811" t="e">
        <f t="shared" si="23"/>
        <v>#DIV/0!</v>
      </c>
      <c r="Z80" s="811" t="e">
        <f t="shared" si="24"/>
        <v>#DIV/0!</v>
      </c>
    </row>
    <row r="81" spans="1:26" ht="15.75" x14ac:dyDescent="0.25">
      <c r="A81" s="483">
        <f>'[2]Budget with Assumptions'!A81</f>
        <v>0</v>
      </c>
      <c r="D81" s="439">
        <f>'[2]Budget with Assumptions'!J81</f>
        <v>0</v>
      </c>
      <c r="E81" s="797"/>
      <c r="F81" s="439">
        <f>'[2]Budget with Assumptions'!L81</f>
        <v>0</v>
      </c>
      <c r="G81" s="797"/>
      <c r="H81" s="439">
        <f>'[2]Budget with Assumptions'!N81</f>
        <v>0</v>
      </c>
      <c r="I81" s="797"/>
      <c r="J81" s="439">
        <f>'[2]Budget with Assumptions'!P81</f>
        <v>0</v>
      </c>
      <c r="K81" s="798"/>
      <c r="L81" s="439">
        <f>'[2]Budget with Assumptions'!R81</f>
        <v>0</v>
      </c>
      <c r="M81" s="784"/>
      <c r="N81" s="439">
        <f>'[2]Budget with Assumptions'!T81</f>
        <v>0</v>
      </c>
      <c r="P81" s="785">
        <f t="shared" si="15"/>
        <v>0</v>
      </c>
      <c r="Q81" s="785">
        <f t="shared" si="16"/>
        <v>0</v>
      </c>
      <c r="R81" s="785">
        <f t="shared" si="17"/>
        <v>0</v>
      </c>
      <c r="S81" s="785">
        <f t="shared" si="18"/>
        <v>0</v>
      </c>
      <c r="T81" s="785">
        <f t="shared" si="19"/>
        <v>0</v>
      </c>
      <c r="V81" s="811" t="e">
        <f t="shared" si="20"/>
        <v>#DIV/0!</v>
      </c>
      <c r="W81" s="811" t="e">
        <f t="shared" si="21"/>
        <v>#DIV/0!</v>
      </c>
      <c r="X81" s="811" t="e">
        <f t="shared" si="22"/>
        <v>#DIV/0!</v>
      </c>
      <c r="Y81" s="811" t="e">
        <f t="shared" si="23"/>
        <v>#DIV/0!</v>
      </c>
      <c r="Z81" s="811" t="e">
        <f t="shared" si="24"/>
        <v>#DIV/0!</v>
      </c>
    </row>
    <row r="82" spans="1:26" ht="15.75" x14ac:dyDescent="0.25">
      <c r="A82" s="812" t="str">
        <f>'[2]Budget with Assumptions'!A82</f>
        <v>Employee Related Expenses (non-wage and non-benefit)</v>
      </c>
      <c r="B82" s="517"/>
      <c r="C82" s="517"/>
      <c r="D82" s="439">
        <f>'[2]Budget with Assumptions'!J82</f>
        <v>0</v>
      </c>
      <c r="E82" s="797"/>
      <c r="F82" s="439">
        <f>'[2]Budget with Assumptions'!L82</f>
        <v>0</v>
      </c>
      <c r="G82" s="797"/>
      <c r="H82" s="439">
        <f>'[2]Budget with Assumptions'!N82</f>
        <v>0</v>
      </c>
      <c r="I82" s="797"/>
      <c r="J82" s="439">
        <f>'[2]Budget with Assumptions'!P82</f>
        <v>0</v>
      </c>
      <c r="K82" s="798"/>
      <c r="L82" s="439">
        <f>'[2]Budget with Assumptions'!R82</f>
        <v>0</v>
      </c>
      <c r="M82" s="784"/>
      <c r="N82" s="439">
        <f>'[2]Budget with Assumptions'!T82</f>
        <v>0</v>
      </c>
      <c r="P82" s="785">
        <f t="shared" si="15"/>
        <v>0</v>
      </c>
      <c r="Q82" s="785">
        <f t="shared" si="16"/>
        <v>0</v>
      </c>
      <c r="R82" s="785">
        <f t="shared" si="17"/>
        <v>0</v>
      </c>
      <c r="S82" s="785">
        <f t="shared" si="18"/>
        <v>0</v>
      </c>
      <c r="T82" s="785">
        <f t="shared" si="19"/>
        <v>0</v>
      </c>
      <c r="V82" s="811" t="e">
        <f t="shared" si="20"/>
        <v>#DIV/0!</v>
      </c>
      <c r="W82" s="811" t="e">
        <f t="shared" si="21"/>
        <v>#DIV/0!</v>
      </c>
      <c r="X82" s="811" t="e">
        <f t="shared" si="22"/>
        <v>#DIV/0!</v>
      </c>
      <c r="Y82" s="811" t="e">
        <f t="shared" si="23"/>
        <v>#DIV/0!</v>
      </c>
      <c r="Z82" s="811" t="e">
        <f t="shared" si="24"/>
        <v>#DIV/0!</v>
      </c>
    </row>
    <row r="83" spans="1:26" ht="15.75" x14ac:dyDescent="0.25">
      <c r="A83" s="483" t="str">
        <f>'[2]Budget with Assumptions'!A83</f>
        <v>Staff Recruitment</v>
      </c>
      <c r="B83" s="517"/>
      <c r="C83" s="517"/>
      <c r="D83" s="439">
        <v>500</v>
      </c>
      <c r="E83" s="797"/>
      <c r="F83" s="439">
        <v>500</v>
      </c>
      <c r="G83" s="797"/>
      <c r="H83" s="439">
        <v>500</v>
      </c>
      <c r="I83" s="797"/>
      <c r="J83" s="439">
        <v>500</v>
      </c>
      <c r="K83" s="798"/>
      <c r="L83" s="439">
        <v>500</v>
      </c>
      <c r="M83" s="784"/>
      <c r="N83" s="439">
        <v>500</v>
      </c>
      <c r="P83" s="785">
        <f t="shared" si="15"/>
        <v>2.8355119516828764E-3</v>
      </c>
      <c r="Q83" s="785">
        <f t="shared" si="16"/>
        <v>2.8355119516828764E-3</v>
      </c>
      <c r="R83" s="785">
        <f t="shared" si="17"/>
        <v>2.8355119516828764E-3</v>
      </c>
      <c r="S83" s="785">
        <f t="shared" si="18"/>
        <v>2.8355119516828764E-3</v>
      </c>
      <c r="T83" s="785">
        <f t="shared" si="19"/>
        <v>3.4244229847270736E-3</v>
      </c>
      <c r="V83" s="811" t="e">
        <f t="shared" si="20"/>
        <v>#DIV/0!</v>
      </c>
      <c r="W83" s="811" t="e">
        <f t="shared" si="21"/>
        <v>#DIV/0!</v>
      </c>
      <c r="X83" s="811" t="e">
        <f t="shared" si="22"/>
        <v>#DIV/0!</v>
      </c>
      <c r="Y83" s="811" t="e">
        <f t="shared" si="23"/>
        <v>#DIV/0!</v>
      </c>
      <c r="Z83" s="811" t="e">
        <f t="shared" si="24"/>
        <v>#DIV/0!</v>
      </c>
    </row>
    <row r="84" spans="1:26" ht="15.75" x14ac:dyDescent="0.25">
      <c r="A84" s="483" t="str">
        <f>'[2]Budget with Assumptions'!A84</f>
        <v>Professional Development</v>
      </c>
      <c r="B84" s="517"/>
      <c r="C84" s="517"/>
      <c r="D84" s="439">
        <v>4500</v>
      </c>
      <c r="E84" s="797"/>
      <c r="F84" s="439">
        <v>4500</v>
      </c>
      <c r="G84" s="797"/>
      <c r="H84" s="439">
        <v>4500</v>
      </c>
      <c r="I84" s="797"/>
      <c r="J84" s="439">
        <v>4500</v>
      </c>
      <c r="K84" s="798"/>
      <c r="L84" s="439">
        <v>4500</v>
      </c>
      <c r="M84" s="784"/>
      <c r="N84" s="439">
        <v>4500</v>
      </c>
      <c r="P84" s="785">
        <f t="shared" si="15"/>
        <v>2.5519607565145888E-2</v>
      </c>
      <c r="Q84" s="785">
        <f t="shared" si="16"/>
        <v>2.5519607565145888E-2</v>
      </c>
      <c r="R84" s="785">
        <f t="shared" si="17"/>
        <v>2.5519607565145888E-2</v>
      </c>
      <c r="S84" s="785">
        <f t="shared" si="18"/>
        <v>2.5519607565145888E-2</v>
      </c>
      <c r="T84" s="785">
        <f t="shared" si="19"/>
        <v>3.081980686254366E-2</v>
      </c>
      <c r="V84" s="811" t="e">
        <f t="shared" si="20"/>
        <v>#DIV/0!</v>
      </c>
      <c r="W84" s="811" t="e">
        <f t="shared" si="21"/>
        <v>#DIV/0!</v>
      </c>
      <c r="X84" s="811" t="e">
        <f t="shared" si="22"/>
        <v>#DIV/0!</v>
      </c>
      <c r="Y84" s="811" t="e">
        <f t="shared" si="23"/>
        <v>#DIV/0!</v>
      </c>
      <c r="Z84" s="811" t="e">
        <f t="shared" si="24"/>
        <v>#DIV/0!</v>
      </c>
    </row>
    <row r="85" spans="1:26" ht="15.75" x14ac:dyDescent="0.25">
      <c r="A85" s="483" t="str">
        <f>'[2]Budget with Assumptions'!A85</f>
        <v>Staff Appreciation</v>
      </c>
      <c r="B85" s="517"/>
      <c r="C85" s="517"/>
      <c r="D85" s="439">
        <v>1200</v>
      </c>
      <c r="E85" s="797"/>
      <c r="F85" s="439">
        <v>1200</v>
      </c>
      <c r="G85" s="797"/>
      <c r="H85" s="439">
        <v>1200</v>
      </c>
      <c r="I85" s="797"/>
      <c r="J85" s="439">
        <v>1200</v>
      </c>
      <c r="K85" s="798"/>
      <c r="L85" s="439">
        <v>1200</v>
      </c>
      <c r="M85" s="784"/>
      <c r="N85" s="439">
        <v>1200</v>
      </c>
      <c r="P85" s="785">
        <f t="shared" si="15"/>
        <v>6.8052286840389036E-3</v>
      </c>
      <c r="Q85" s="785">
        <f t="shared" si="16"/>
        <v>6.8052286840389036E-3</v>
      </c>
      <c r="R85" s="785">
        <f t="shared" si="17"/>
        <v>6.8052286840389036E-3</v>
      </c>
      <c r="S85" s="785">
        <f t="shared" si="18"/>
        <v>6.8052286840389036E-3</v>
      </c>
      <c r="T85" s="785">
        <f t="shared" si="19"/>
        <v>8.2186151633449767E-3</v>
      </c>
      <c r="V85" s="811" t="e">
        <f t="shared" si="20"/>
        <v>#DIV/0!</v>
      </c>
      <c r="W85" s="811" t="e">
        <f t="shared" si="21"/>
        <v>#DIV/0!</v>
      </c>
      <c r="X85" s="811" t="e">
        <f t="shared" si="22"/>
        <v>#DIV/0!</v>
      </c>
      <c r="Y85" s="811" t="e">
        <f t="shared" si="23"/>
        <v>#DIV/0!</v>
      </c>
      <c r="Z85" s="811" t="e">
        <f t="shared" si="24"/>
        <v>#DIV/0!</v>
      </c>
    </row>
    <row r="86" spans="1:26" ht="15.75" x14ac:dyDescent="0.25">
      <c r="A86" s="483" t="str">
        <f>'[2]Budget with Assumptions'!A86</f>
        <v>Substitute Teachers (Contractual)</v>
      </c>
      <c r="B86" s="517"/>
      <c r="C86" s="517"/>
      <c r="D86" s="439">
        <v>4536</v>
      </c>
      <c r="E86" s="797"/>
      <c r="F86" s="439">
        <v>4536</v>
      </c>
      <c r="G86" s="797"/>
      <c r="H86" s="439">
        <v>4536</v>
      </c>
      <c r="I86" s="797"/>
      <c r="J86" s="439">
        <v>4536</v>
      </c>
      <c r="K86" s="798"/>
      <c r="L86" s="439">
        <v>4536</v>
      </c>
      <c r="M86" s="784"/>
      <c r="N86" s="439">
        <v>4536</v>
      </c>
      <c r="P86" s="785">
        <f t="shared" si="15"/>
        <v>2.5723764425667053E-2</v>
      </c>
      <c r="Q86" s="785">
        <f t="shared" si="16"/>
        <v>2.5723764425667053E-2</v>
      </c>
      <c r="R86" s="785">
        <f t="shared" si="17"/>
        <v>2.5723764425667053E-2</v>
      </c>
      <c r="S86" s="785">
        <f t="shared" si="18"/>
        <v>2.5723764425667053E-2</v>
      </c>
      <c r="T86" s="785">
        <f t="shared" si="19"/>
        <v>3.1066365317444011E-2</v>
      </c>
      <c r="V86" s="811" t="e">
        <f t="shared" si="20"/>
        <v>#DIV/0!</v>
      </c>
      <c r="W86" s="811" t="e">
        <f t="shared" si="21"/>
        <v>#DIV/0!</v>
      </c>
      <c r="X86" s="811" t="e">
        <f t="shared" si="22"/>
        <v>#DIV/0!</v>
      </c>
      <c r="Y86" s="811" t="e">
        <f t="shared" si="23"/>
        <v>#DIV/0!</v>
      </c>
      <c r="Z86" s="811" t="e">
        <f t="shared" si="24"/>
        <v>#DIV/0!</v>
      </c>
    </row>
    <row r="87" spans="1:26" ht="15.75" x14ac:dyDescent="0.25">
      <c r="A87" s="483">
        <f>'[2]Budget with Assumptions'!A87</f>
        <v>0</v>
      </c>
      <c r="B87" s="517"/>
      <c r="C87" s="517"/>
      <c r="D87" s="439">
        <f>'[2]Budget with Assumptions'!J87</f>
        <v>0</v>
      </c>
      <c r="E87" s="797"/>
      <c r="F87" s="439">
        <f>'[2]Budget with Assumptions'!L87</f>
        <v>0</v>
      </c>
      <c r="G87" s="797"/>
      <c r="H87" s="439">
        <f>'[2]Budget with Assumptions'!N87</f>
        <v>0</v>
      </c>
      <c r="I87" s="797"/>
      <c r="J87" s="439">
        <f>'[2]Budget with Assumptions'!P87</f>
        <v>0</v>
      </c>
      <c r="K87" s="798"/>
      <c r="L87" s="439">
        <f>'[2]Budget with Assumptions'!R87</f>
        <v>0</v>
      </c>
      <c r="M87" s="784"/>
      <c r="N87" s="439">
        <f>'[2]Budget with Assumptions'!T87</f>
        <v>0</v>
      </c>
      <c r="P87" s="785">
        <f t="shared" si="15"/>
        <v>0</v>
      </c>
      <c r="Q87" s="785">
        <f t="shared" si="16"/>
        <v>0</v>
      </c>
      <c r="R87" s="785">
        <f t="shared" si="17"/>
        <v>0</v>
      </c>
      <c r="S87" s="785">
        <f t="shared" si="18"/>
        <v>0</v>
      </c>
      <c r="T87" s="785">
        <f t="shared" si="19"/>
        <v>0</v>
      </c>
      <c r="V87" s="811" t="e">
        <f t="shared" si="20"/>
        <v>#DIV/0!</v>
      </c>
      <c r="W87" s="811" t="e">
        <f t="shared" si="21"/>
        <v>#DIV/0!</v>
      </c>
      <c r="X87" s="811" t="e">
        <f t="shared" si="22"/>
        <v>#DIV/0!</v>
      </c>
      <c r="Y87" s="811" t="e">
        <f t="shared" si="23"/>
        <v>#DIV/0!</v>
      </c>
      <c r="Z87" s="811" t="e">
        <f t="shared" si="24"/>
        <v>#DIV/0!</v>
      </c>
    </row>
    <row r="88" spans="1:26" ht="15.75" x14ac:dyDescent="0.25">
      <c r="A88" s="483">
        <f>'[2]Budget with Assumptions'!A88</f>
        <v>0</v>
      </c>
      <c r="B88" s="517"/>
      <c r="C88" s="517"/>
      <c r="D88" s="439">
        <f>'[2]Budget with Assumptions'!J88</f>
        <v>0</v>
      </c>
      <c r="E88" s="797"/>
      <c r="F88" s="439">
        <f>'[2]Budget with Assumptions'!L88</f>
        <v>0</v>
      </c>
      <c r="G88" s="797"/>
      <c r="H88" s="439">
        <f>'[2]Budget with Assumptions'!N88</f>
        <v>0</v>
      </c>
      <c r="I88" s="797"/>
      <c r="J88" s="439">
        <f>'[2]Budget with Assumptions'!P88</f>
        <v>0</v>
      </c>
      <c r="K88" s="798"/>
      <c r="L88" s="439">
        <f>'[2]Budget with Assumptions'!R88</f>
        <v>0</v>
      </c>
      <c r="M88" s="784"/>
      <c r="N88" s="439">
        <f>'[2]Budget with Assumptions'!T88</f>
        <v>0</v>
      </c>
      <c r="P88" s="785">
        <f t="shared" si="15"/>
        <v>0</v>
      </c>
      <c r="Q88" s="785">
        <f t="shared" si="16"/>
        <v>0</v>
      </c>
      <c r="R88" s="785">
        <f t="shared" si="17"/>
        <v>0</v>
      </c>
      <c r="S88" s="785">
        <f t="shared" si="18"/>
        <v>0</v>
      </c>
      <c r="T88" s="785">
        <f t="shared" si="19"/>
        <v>0</v>
      </c>
      <c r="V88" s="811" t="e">
        <f t="shared" si="20"/>
        <v>#DIV/0!</v>
      </c>
      <c r="W88" s="811" t="e">
        <f t="shared" si="21"/>
        <v>#DIV/0!</v>
      </c>
      <c r="X88" s="811" t="e">
        <f t="shared" si="22"/>
        <v>#DIV/0!</v>
      </c>
      <c r="Y88" s="811" t="e">
        <f t="shared" si="23"/>
        <v>#DIV/0!</v>
      </c>
      <c r="Z88" s="811" t="e">
        <f t="shared" si="24"/>
        <v>#DIV/0!</v>
      </c>
    </row>
    <row r="89" spans="1:26" ht="15.75" x14ac:dyDescent="0.25">
      <c r="A89" s="483">
        <f>'[2]Budget with Assumptions'!A89</f>
        <v>0</v>
      </c>
      <c r="B89" s="517"/>
      <c r="C89" s="517"/>
      <c r="D89" s="439">
        <f>'[2]Budget with Assumptions'!J89</f>
        <v>0</v>
      </c>
      <c r="E89" s="797"/>
      <c r="F89" s="439">
        <f>'[2]Budget with Assumptions'!L89</f>
        <v>0</v>
      </c>
      <c r="G89" s="797"/>
      <c r="H89" s="439">
        <f>'[2]Budget with Assumptions'!N89</f>
        <v>0</v>
      </c>
      <c r="I89" s="797"/>
      <c r="J89" s="439">
        <f>'[2]Budget with Assumptions'!P89</f>
        <v>0</v>
      </c>
      <c r="K89" s="798"/>
      <c r="L89" s="439">
        <f>'[2]Budget with Assumptions'!R89</f>
        <v>0</v>
      </c>
      <c r="M89" s="784"/>
      <c r="N89" s="439">
        <f>'[2]Budget with Assumptions'!T89</f>
        <v>0</v>
      </c>
      <c r="P89" s="785">
        <f t="shared" si="15"/>
        <v>0</v>
      </c>
      <c r="Q89" s="785">
        <f t="shared" si="16"/>
        <v>0</v>
      </c>
      <c r="R89" s="785">
        <f t="shared" si="17"/>
        <v>0</v>
      </c>
      <c r="S89" s="785">
        <f t="shared" si="18"/>
        <v>0</v>
      </c>
      <c r="T89" s="785">
        <f t="shared" si="19"/>
        <v>0</v>
      </c>
      <c r="V89" s="811" t="e">
        <f t="shared" si="20"/>
        <v>#DIV/0!</v>
      </c>
      <c r="W89" s="811" t="e">
        <f t="shared" si="21"/>
        <v>#DIV/0!</v>
      </c>
      <c r="X89" s="811" t="e">
        <f t="shared" si="22"/>
        <v>#DIV/0!</v>
      </c>
      <c r="Y89" s="811" t="e">
        <f t="shared" si="23"/>
        <v>#DIV/0!</v>
      </c>
      <c r="Z89" s="811" t="e">
        <f t="shared" si="24"/>
        <v>#DIV/0!</v>
      </c>
    </row>
    <row r="90" spans="1:26" ht="15.75" x14ac:dyDescent="0.25">
      <c r="A90" s="483">
        <f>'[2]Budget with Assumptions'!A90</f>
        <v>0</v>
      </c>
      <c r="B90" s="517"/>
      <c r="C90" s="517"/>
      <c r="D90" s="439">
        <f>'[2]Budget with Assumptions'!J90</f>
        <v>0</v>
      </c>
      <c r="E90" s="797"/>
      <c r="F90" s="439">
        <f>'[2]Budget with Assumptions'!L90</f>
        <v>0</v>
      </c>
      <c r="G90" s="797"/>
      <c r="H90" s="439">
        <f>'[2]Budget with Assumptions'!N90</f>
        <v>0</v>
      </c>
      <c r="I90" s="797"/>
      <c r="J90" s="439">
        <f>'[2]Budget with Assumptions'!P90</f>
        <v>0</v>
      </c>
      <c r="K90" s="798"/>
      <c r="L90" s="439">
        <f>'[2]Budget with Assumptions'!R90</f>
        <v>0</v>
      </c>
      <c r="M90" s="784"/>
      <c r="N90" s="439">
        <f>'[2]Budget with Assumptions'!T90</f>
        <v>0</v>
      </c>
      <c r="P90" s="785">
        <f t="shared" si="15"/>
        <v>0</v>
      </c>
      <c r="Q90" s="785">
        <f t="shared" si="16"/>
        <v>0</v>
      </c>
      <c r="R90" s="785">
        <f t="shared" si="17"/>
        <v>0</v>
      </c>
      <c r="S90" s="785">
        <f t="shared" si="18"/>
        <v>0</v>
      </c>
      <c r="T90" s="785">
        <f t="shared" si="19"/>
        <v>0</v>
      </c>
      <c r="V90" s="811" t="e">
        <f t="shared" si="20"/>
        <v>#DIV/0!</v>
      </c>
      <c r="W90" s="811" t="e">
        <f t="shared" si="21"/>
        <v>#DIV/0!</v>
      </c>
      <c r="X90" s="811" t="e">
        <f t="shared" si="22"/>
        <v>#DIV/0!</v>
      </c>
      <c r="Y90" s="811" t="e">
        <f t="shared" si="23"/>
        <v>#DIV/0!</v>
      </c>
      <c r="Z90" s="811" t="e">
        <f t="shared" si="24"/>
        <v>#DIV/0!</v>
      </c>
    </row>
    <row r="91" spans="1:26" ht="16.5" thickBot="1" x14ac:dyDescent="0.3">
      <c r="B91" s="517"/>
      <c r="C91" s="517"/>
      <c r="D91" s="813"/>
      <c r="E91" s="797"/>
      <c r="F91" s="813"/>
      <c r="G91" s="797"/>
      <c r="H91" s="813"/>
      <c r="I91" s="797"/>
      <c r="J91" s="813"/>
      <c r="K91" s="798"/>
      <c r="L91" s="814"/>
      <c r="M91" s="784"/>
      <c r="N91" s="814"/>
      <c r="P91" s="790"/>
      <c r="Q91" s="790"/>
      <c r="R91" s="790"/>
      <c r="S91" s="790"/>
      <c r="T91" s="790"/>
      <c r="V91" s="614"/>
      <c r="W91" s="614"/>
      <c r="X91" s="614"/>
      <c r="Y91" s="614"/>
      <c r="Z91" s="614"/>
    </row>
    <row r="92" spans="1:26" ht="16.5" thickBot="1" x14ac:dyDescent="0.3">
      <c r="A92" s="660" t="str">
        <f>'[2]Budget with Assumptions'!H92</f>
        <v>Total Personnel Costs</v>
      </c>
      <c r="B92" s="484"/>
      <c r="C92" s="484"/>
      <c r="D92" s="531">
        <f>SUM(D69:D90)</f>
        <v>132510</v>
      </c>
      <c r="E92" s="532"/>
      <c r="F92" s="531">
        <f>SUM(F69:F90)</f>
        <v>132510</v>
      </c>
      <c r="G92" s="532"/>
      <c r="H92" s="531">
        <f>SUM(H69:H90)</f>
        <v>132510</v>
      </c>
      <c r="I92" s="532"/>
      <c r="J92" s="531">
        <f>SUM(J69:J90)</f>
        <v>132510</v>
      </c>
      <c r="K92" s="533"/>
      <c r="L92" s="531">
        <f>SUM(L69:L90)</f>
        <v>132510</v>
      </c>
      <c r="M92" s="791"/>
      <c r="N92" s="531">
        <f>SUM(N69:N90)</f>
        <v>132510</v>
      </c>
      <c r="P92" s="815">
        <f>SUM(P69:P90)</f>
        <v>0.75146737743499592</v>
      </c>
      <c r="Q92" s="815">
        <f>SUM(Q69:Q90)</f>
        <v>0.75146737743499592</v>
      </c>
      <c r="R92" s="815">
        <f>SUM(R69:R90)</f>
        <v>0.75146737743499592</v>
      </c>
      <c r="S92" s="815">
        <f>SUM(S69:S90)</f>
        <v>0.75146737743499592</v>
      </c>
      <c r="T92" s="815">
        <f>SUM(T69:T90)</f>
        <v>0.9075405794123691</v>
      </c>
      <c r="V92" s="816" t="e">
        <f>SUM(V69:V90)</f>
        <v>#DIV/0!</v>
      </c>
      <c r="W92" s="816" t="e">
        <f>SUM(W69:W90)</f>
        <v>#DIV/0!</v>
      </c>
      <c r="X92" s="816" t="e">
        <f>SUM(X69:X90)</f>
        <v>#DIV/0!</v>
      </c>
      <c r="Y92" s="816" t="e">
        <f>SUM(Y69:Y90)</f>
        <v>#DIV/0!</v>
      </c>
      <c r="Z92" s="816" t="e">
        <f>SUM(Z69:Z90)</f>
        <v>#DIV/0!</v>
      </c>
    </row>
    <row r="93" spans="1:26" ht="16.5" thickBot="1" x14ac:dyDescent="0.3">
      <c r="A93" s="511"/>
      <c r="B93" s="479"/>
      <c r="C93" s="479"/>
      <c r="D93" s="614"/>
      <c r="E93" s="614"/>
      <c r="F93" s="614"/>
      <c r="G93" s="614"/>
      <c r="H93" s="614"/>
      <c r="I93" s="614"/>
      <c r="J93" s="614"/>
      <c r="K93" s="779"/>
      <c r="L93" s="614"/>
      <c r="M93" s="779"/>
      <c r="N93" s="614"/>
      <c r="O93" s="1"/>
      <c r="P93" s="790"/>
      <c r="Q93" s="790"/>
      <c r="R93" s="790"/>
      <c r="S93" s="790"/>
      <c r="T93" s="790"/>
      <c r="U93" s="1"/>
      <c r="V93" s="614"/>
      <c r="W93" s="614"/>
      <c r="X93" s="614"/>
      <c r="Y93" s="614"/>
      <c r="Z93" s="614"/>
    </row>
    <row r="94" spans="1:26" ht="18.75" thickBot="1" x14ac:dyDescent="0.3">
      <c r="A94" s="794" t="s">
        <v>362</v>
      </c>
      <c r="B94" s="512"/>
      <c r="C94" s="512"/>
      <c r="D94" s="810"/>
      <c r="E94" s="797"/>
      <c r="F94" s="810"/>
      <c r="G94" s="797"/>
      <c r="H94" s="810"/>
      <c r="I94" s="797"/>
      <c r="J94" s="810"/>
      <c r="K94" s="798"/>
      <c r="L94" s="592"/>
      <c r="M94" s="784"/>
      <c r="N94" s="592"/>
      <c r="P94" s="790"/>
      <c r="Q94" s="790"/>
      <c r="R94" s="790"/>
      <c r="S94" s="790"/>
      <c r="T94" s="790"/>
      <c r="V94" s="614"/>
      <c r="W94" s="614"/>
      <c r="X94" s="614"/>
      <c r="Y94" s="614"/>
      <c r="Z94" s="614"/>
    </row>
    <row r="95" spans="1:26" ht="15.75" x14ac:dyDescent="0.25">
      <c r="A95" s="483" t="str">
        <f>'[2]Budget with Assumptions'!A95</f>
        <v>Office Supplies</v>
      </c>
      <c r="B95" s="479"/>
      <c r="C95" s="479"/>
      <c r="D95" s="439">
        <v>400</v>
      </c>
      <c r="E95" s="797"/>
      <c r="F95" s="439">
        <v>400</v>
      </c>
      <c r="G95" s="797"/>
      <c r="H95" s="439">
        <v>400</v>
      </c>
      <c r="I95" s="797"/>
      <c r="J95" s="439">
        <v>400</v>
      </c>
      <c r="K95" s="798"/>
      <c r="L95" s="439">
        <v>400</v>
      </c>
      <c r="M95" s="784"/>
      <c r="N95" s="439">
        <v>400</v>
      </c>
      <c r="P95" s="785">
        <f t="shared" ref="P95:P114" si="25">F95/$F$159</f>
        <v>2.2684095613463009E-3</v>
      </c>
      <c r="Q95" s="785">
        <f t="shared" ref="Q95:Q114" si="26">H95/$H$159</f>
        <v>2.2684095613463009E-3</v>
      </c>
      <c r="R95" s="785">
        <f t="shared" ref="R95:R114" si="27">J95/$J$159</f>
        <v>2.2684095613463009E-3</v>
      </c>
      <c r="S95" s="785">
        <f t="shared" ref="S95:S114" si="28">L95/$L$159</f>
        <v>2.2684095613463009E-3</v>
      </c>
      <c r="T95" s="785">
        <f t="shared" ref="T95:T114" si="29">N95/$N$159</f>
        <v>2.7395383877816589E-3</v>
      </c>
      <c r="V95" s="811" t="e">
        <f>F95/$F$178</f>
        <v>#DIV/0!</v>
      </c>
      <c r="W95" s="811" t="e">
        <f>H95/$H$178</f>
        <v>#DIV/0!</v>
      </c>
      <c r="X95" s="811" t="e">
        <f>J95/$J$178</f>
        <v>#DIV/0!</v>
      </c>
      <c r="Y95" s="811" t="e">
        <f>L95/$L$178</f>
        <v>#DIV/0!</v>
      </c>
      <c r="Z95" s="811" t="e">
        <f>N95/$N$178</f>
        <v>#DIV/0!</v>
      </c>
    </row>
    <row r="96" spans="1:26" ht="15.75" x14ac:dyDescent="0.25">
      <c r="A96" s="483" t="str">
        <f>'[2]Budget with Assumptions'!A96</f>
        <v>Furniture</v>
      </c>
      <c r="B96" s="484"/>
      <c r="C96" s="484"/>
      <c r="D96" s="439">
        <v>5000</v>
      </c>
      <c r="E96" s="797"/>
      <c r="F96" s="439">
        <v>5000</v>
      </c>
      <c r="G96" s="797"/>
      <c r="H96" s="439">
        <v>5000</v>
      </c>
      <c r="I96" s="797"/>
      <c r="J96" s="439">
        <v>5000</v>
      </c>
      <c r="K96" s="798"/>
      <c r="L96" s="439">
        <v>5000</v>
      </c>
      <c r="M96" s="784"/>
      <c r="N96" s="439">
        <v>5000</v>
      </c>
      <c r="P96" s="785">
        <f t="shared" si="25"/>
        <v>2.8355119516828762E-2</v>
      </c>
      <c r="Q96" s="785">
        <f t="shared" si="26"/>
        <v>2.8355119516828762E-2</v>
      </c>
      <c r="R96" s="785">
        <f t="shared" si="27"/>
        <v>2.8355119516828762E-2</v>
      </c>
      <c r="S96" s="785">
        <f t="shared" si="28"/>
        <v>2.8355119516828762E-2</v>
      </c>
      <c r="T96" s="785">
        <f t="shared" si="29"/>
        <v>3.4244229847270734E-2</v>
      </c>
      <c r="V96" s="811" t="e">
        <f t="shared" ref="V96:V114" si="30">F96/$F$178</f>
        <v>#DIV/0!</v>
      </c>
      <c r="W96" s="811" t="e">
        <f t="shared" ref="W96:W114" si="31">H96/$H$178</f>
        <v>#DIV/0!</v>
      </c>
      <c r="X96" s="811" t="e">
        <f t="shared" ref="X96:X114" si="32">J96/$J$178</f>
        <v>#DIV/0!</v>
      </c>
      <c r="Y96" s="811" t="e">
        <f t="shared" ref="Y96:Y114" si="33">L96/$L$178</f>
        <v>#DIV/0!</v>
      </c>
      <c r="Z96" s="811" t="e">
        <f t="shared" ref="Z96:Z114" si="34">N96/$N$178</f>
        <v>#DIV/0!</v>
      </c>
    </row>
    <row r="97" spans="1:26" ht="15.75" x14ac:dyDescent="0.25">
      <c r="A97" s="483" t="str">
        <f>'[2]Budget with Assumptions'!A97</f>
        <v>Telecommunications and Internet</v>
      </c>
      <c r="B97" s="484"/>
      <c r="C97" s="484"/>
      <c r="D97" s="439">
        <v>500</v>
      </c>
      <c r="E97" s="797"/>
      <c r="F97" s="439">
        <v>500</v>
      </c>
      <c r="G97" s="797"/>
      <c r="H97" s="439">
        <v>500</v>
      </c>
      <c r="I97" s="797"/>
      <c r="J97" s="439">
        <v>500</v>
      </c>
      <c r="K97" s="798"/>
      <c r="L97" s="439">
        <v>500</v>
      </c>
      <c r="M97" s="784"/>
      <c r="N97" s="439">
        <v>500</v>
      </c>
      <c r="P97" s="785">
        <f t="shared" si="25"/>
        <v>2.8355119516828764E-3</v>
      </c>
      <c r="Q97" s="785">
        <f t="shared" si="26"/>
        <v>2.8355119516828764E-3</v>
      </c>
      <c r="R97" s="785">
        <f t="shared" si="27"/>
        <v>2.8355119516828764E-3</v>
      </c>
      <c r="S97" s="785">
        <f t="shared" si="28"/>
        <v>2.8355119516828764E-3</v>
      </c>
      <c r="T97" s="785">
        <f t="shared" si="29"/>
        <v>3.4244229847270736E-3</v>
      </c>
      <c r="V97" s="811" t="e">
        <f t="shared" si="30"/>
        <v>#DIV/0!</v>
      </c>
      <c r="W97" s="811" t="e">
        <f t="shared" si="31"/>
        <v>#DIV/0!</v>
      </c>
      <c r="X97" s="811" t="e">
        <f t="shared" si="32"/>
        <v>#DIV/0!</v>
      </c>
      <c r="Y97" s="811" t="e">
        <f t="shared" si="33"/>
        <v>#DIV/0!</v>
      </c>
      <c r="Z97" s="811" t="e">
        <f t="shared" si="34"/>
        <v>#DIV/0!</v>
      </c>
    </row>
    <row r="98" spans="1:26" ht="15.75" x14ac:dyDescent="0.25">
      <c r="A98" s="483" t="str">
        <f>'[2]Budget with Assumptions'!A98</f>
        <v>Administrative Equipment</v>
      </c>
      <c r="B98" s="484"/>
      <c r="C98" s="484"/>
      <c r="D98" s="439">
        <v>2000</v>
      </c>
      <c r="E98" s="797"/>
      <c r="F98" s="439">
        <v>2000</v>
      </c>
      <c r="G98" s="797"/>
      <c r="H98" s="439">
        <v>2000</v>
      </c>
      <c r="I98" s="797"/>
      <c r="J98" s="439">
        <v>2000</v>
      </c>
      <c r="K98" s="798"/>
      <c r="L98" s="439">
        <v>2000</v>
      </c>
      <c r="M98" s="784"/>
      <c r="N98" s="439">
        <v>2000</v>
      </c>
      <c r="P98" s="785">
        <f t="shared" si="25"/>
        <v>1.1342047806731505E-2</v>
      </c>
      <c r="Q98" s="785">
        <f t="shared" si="26"/>
        <v>1.1342047806731505E-2</v>
      </c>
      <c r="R98" s="785">
        <f t="shared" si="27"/>
        <v>1.1342047806731505E-2</v>
      </c>
      <c r="S98" s="785">
        <f t="shared" si="28"/>
        <v>1.1342047806731505E-2</v>
      </c>
      <c r="T98" s="785">
        <f t="shared" si="29"/>
        <v>1.3697691938908295E-2</v>
      </c>
      <c r="V98" s="811" t="e">
        <f t="shared" si="30"/>
        <v>#DIV/0!</v>
      </c>
      <c r="W98" s="811" t="e">
        <f t="shared" si="31"/>
        <v>#DIV/0!</v>
      </c>
      <c r="X98" s="811" t="e">
        <f t="shared" si="32"/>
        <v>#DIV/0!</v>
      </c>
      <c r="Y98" s="811" t="e">
        <f t="shared" si="33"/>
        <v>#DIV/0!</v>
      </c>
      <c r="Z98" s="811" t="e">
        <f t="shared" si="34"/>
        <v>#DIV/0!</v>
      </c>
    </row>
    <row r="99" spans="1:26" ht="15.75" x14ac:dyDescent="0.25">
      <c r="A99" s="483" t="str">
        <f>'[2]Budget with Assumptions'!A99</f>
        <v>Accounting &amp; Audit (Contractual)</v>
      </c>
      <c r="B99" s="484"/>
      <c r="C99" s="484"/>
      <c r="D99" s="439">
        <v>1500</v>
      </c>
      <c r="E99" s="797"/>
      <c r="F99" s="439">
        <v>1500</v>
      </c>
      <c r="G99" s="797"/>
      <c r="H99" s="439">
        <v>1500</v>
      </c>
      <c r="I99" s="797"/>
      <c r="J99" s="439">
        <v>1500</v>
      </c>
      <c r="K99" s="798"/>
      <c r="L99" s="439">
        <v>1500</v>
      </c>
      <c r="M99" s="784"/>
      <c r="N99" s="439">
        <v>1500</v>
      </c>
      <c r="P99" s="785">
        <f t="shared" si="25"/>
        <v>8.5065358550486282E-3</v>
      </c>
      <c r="Q99" s="785">
        <f t="shared" si="26"/>
        <v>8.5065358550486282E-3</v>
      </c>
      <c r="R99" s="785">
        <f t="shared" si="27"/>
        <v>8.5065358550486282E-3</v>
      </c>
      <c r="S99" s="785">
        <f t="shared" si="28"/>
        <v>8.5065358550486282E-3</v>
      </c>
      <c r="T99" s="785">
        <f t="shared" si="29"/>
        <v>1.027326895418122E-2</v>
      </c>
      <c r="V99" s="811" t="e">
        <f t="shared" si="30"/>
        <v>#DIV/0!</v>
      </c>
      <c r="W99" s="811" t="e">
        <f t="shared" si="31"/>
        <v>#DIV/0!</v>
      </c>
      <c r="X99" s="811" t="e">
        <f t="shared" si="32"/>
        <v>#DIV/0!</v>
      </c>
      <c r="Y99" s="811" t="e">
        <f t="shared" si="33"/>
        <v>#DIV/0!</v>
      </c>
      <c r="Z99" s="811" t="e">
        <f t="shared" si="34"/>
        <v>#DIV/0!</v>
      </c>
    </row>
    <row r="100" spans="1:26" ht="15.75" x14ac:dyDescent="0.25">
      <c r="A100" s="483" t="str">
        <f>'[2]Budget with Assumptions'!A100</f>
        <v>Legal (Contractual)</v>
      </c>
      <c r="B100" s="484"/>
      <c r="C100" s="484"/>
      <c r="D100" s="439">
        <v>2000</v>
      </c>
      <c r="E100" s="797"/>
      <c r="F100" s="439">
        <v>2000</v>
      </c>
      <c r="G100" s="797"/>
      <c r="H100" s="439">
        <v>2000</v>
      </c>
      <c r="I100" s="797"/>
      <c r="J100" s="439">
        <v>2000</v>
      </c>
      <c r="K100" s="798"/>
      <c r="L100" s="439">
        <v>2000</v>
      </c>
      <c r="M100" s="784"/>
      <c r="N100" s="439">
        <v>2000</v>
      </c>
      <c r="P100" s="785">
        <f t="shared" si="25"/>
        <v>1.1342047806731505E-2</v>
      </c>
      <c r="Q100" s="785">
        <f t="shared" si="26"/>
        <v>1.1342047806731505E-2</v>
      </c>
      <c r="R100" s="785">
        <f t="shared" si="27"/>
        <v>1.1342047806731505E-2</v>
      </c>
      <c r="S100" s="785">
        <f t="shared" si="28"/>
        <v>1.1342047806731505E-2</v>
      </c>
      <c r="T100" s="785">
        <f t="shared" si="29"/>
        <v>1.3697691938908295E-2</v>
      </c>
      <c r="V100" s="811" t="e">
        <f t="shared" si="30"/>
        <v>#DIV/0!</v>
      </c>
      <c r="W100" s="811" t="e">
        <f t="shared" si="31"/>
        <v>#DIV/0!</v>
      </c>
      <c r="X100" s="811" t="e">
        <f t="shared" si="32"/>
        <v>#DIV/0!</v>
      </c>
      <c r="Y100" s="811" t="e">
        <f t="shared" si="33"/>
        <v>#DIV/0!</v>
      </c>
      <c r="Z100" s="811" t="e">
        <f t="shared" si="34"/>
        <v>#DIV/0!</v>
      </c>
    </row>
    <row r="101" spans="1:26" ht="15.75" x14ac:dyDescent="0.25">
      <c r="A101" s="483" t="str">
        <f>'[2]Budget with Assumptions'!A101</f>
        <v>Payroll Services (Contractual)</v>
      </c>
      <c r="B101" s="484"/>
      <c r="C101" s="484"/>
      <c r="D101" s="439">
        <v>1500</v>
      </c>
      <c r="E101" s="797"/>
      <c r="F101" s="439">
        <v>1500</v>
      </c>
      <c r="G101" s="797"/>
      <c r="H101" s="439">
        <v>1500</v>
      </c>
      <c r="I101" s="797"/>
      <c r="J101" s="439">
        <v>1500</v>
      </c>
      <c r="K101" s="798"/>
      <c r="L101" s="439">
        <v>1500</v>
      </c>
      <c r="M101" s="784"/>
      <c r="N101" s="439">
        <v>1500</v>
      </c>
      <c r="P101" s="785">
        <f t="shared" si="25"/>
        <v>8.5065358550486282E-3</v>
      </c>
      <c r="Q101" s="785">
        <f t="shared" si="26"/>
        <v>8.5065358550486282E-3</v>
      </c>
      <c r="R101" s="785">
        <f t="shared" si="27"/>
        <v>8.5065358550486282E-3</v>
      </c>
      <c r="S101" s="785">
        <f t="shared" si="28"/>
        <v>8.5065358550486282E-3</v>
      </c>
      <c r="T101" s="785">
        <f t="shared" si="29"/>
        <v>1.027326895418122E-2</v>
      </c>
      <c r="V101" s="811" t="e">
        <f t="shared" si="30"/>
        <v>#DIV/0!</v>
      </c>
      <c r="W101" s="811" t="e">
        <f t="shared" si="31"/>
        <v>#DIV/0!</v>
      </c>
      <c r="X101" s="811" t="e">
        <f t="shared" si="32"/>
        <v>#DIV/0!</v>
      </c>
      <c r="Y101" s="811" t="e">
        <f t="shared" si="33"/>
        <v>#DIV/0!</v>
      </c>
      <c r="Z101" s="811" t="e">
        <f t="shared" si="34"/>
        <v>#DIV/0!</v>
      </c>
    </row>
    <row r="102" spans="1:26" ht="15.75" x14ac:dyDescent="0.25">
      <c r="A102" s="483" t="str">
        <f>'[2]Budget with Assumptions'!A102</f>
        <v>Printing &amp; Copying</v>
      </c>
      <c r="B102" s="484"/>
      <c r="C102" s="484"/>
      <c r="D102" s="439">
        <v>400</v>
      </c>
      <c r="E102" s="797"/>
      <c r="F102" s="439">
        <v>400</v>
      </c>
      <c r="G102" s="797"/>
      <c r="H102" s="439">
        <v>400</v>
      </c>
      <c r="I102" s="797"/>
      <c r="J102" s="439">
        <v>400</v>
      </c>
      <c r="K102" s="798"/>
      <c r="L102" s="439">
        <v>400</v>
      </c>
      <c r="M102" s="784"/>
      <c r="N102" s="439">
        <v>400</v>
      </c>
      <c r="P102" s="785">
        <f t="shared" si="25"/>
        <v>2.2684095613463009E-3</v>
      </c>
      <c r="Q102" s="785">
        <f t="shared" si="26"/>
        <v>2.2684095613463009E-3</v>
      </c>
      <c r="R102" s="785">
        <f t="shared" si="27"/>
        <v>2.2684095613463009E-3</v>
      </c>
      <c r="S102" s="785">
        <f t="shared" si="28"/>
        <v>2.2684095613463009E-3</v>
      </c>
      <c r="T102" s="785">
        <f t="shared" si="29"/>
        <v>2.7395383877816589E-3</v>
      </c>
      <c r="V102" s="811" t="e">
        <f t="shared" si="30"/>
        <v>#DIV/0!</v>
      </c>
      <c r="W102" s="811" t="e">
        <f t="shared" si="31"/>
        <v>#DIV/0!</v>
      </c>
      <c r="X102" s="811" t="e">
        <f t="shared" si="32"/>
        <v>#DIV/0!</v>
      </c>
      <c r="Y102" s="811" t="e">
        <f t="shared" si="33"/>
        <v>#DIV/0!</v>
      </c>
      <c r="Z102" s="811" t="e">
        <f t="shared" si="34"/>
        <v>#DIV/0!</v>
      </c>
    </row>
    <row r="103" spans="1:26" ht="15.75" x14ac:dyDescent="0.25">
      <c r="A103" s="483" t="str">
        <f>'[2]Budget with Assumptions'!A103</f>
        <v>Postage &amp; Shipping</v>
      </c>
      <c r="B103" s="484"/>
      <c r="C103" s="484"/>
      <c r="D103" s="439">
        <v>200</v>
      </c>
      <c r="E103" s="797"/>
      <c r="F103" s="439">
        <v>200</v>
      </c>
      <c r="G103" s="797"/>
      <c r="H103" s="439">
        <v>200</v>
      </c>
      <c r="I103" s="797"/>
      <c r="J103" s="439">
        <v>200</v>
      </c>
      <c r="K103" s="798"/>
      <c r="L103" s="439">
        <v>200</v>
      </c>
      <c r="M103" s="784"/>
      <c r="N103" s="439">
        <v>200</v>
      </c>
      <c r="P103" s="785">
        <f t="shared" si="25"/>
        <v>1.1342047806731505E-3</v>
      </c>
      <c r="Q103" s="785">
        <f t="shared" si="26"/>
        <v>1.1342047806731505E-3</v>
      </c>
      <c r="R103" s="785">
        <f t="shared" si="27"/>
        <v>1.1342047806731505E-3</v>
      </c>
      <c r="S103" s="785">
        <f t="shared" si="28"/>
        <v>1.1342047806731505E-3</v>
      </c>
      <c r="T103" s="785">
        <f t="shared" si="29"/>
        <v>1.3697691938908295E-3</v>
      </c>
      <c r="V103" s="811" t="e">
        <f t="shared" si="30"/>
        <v>#DIV/0!</v>
      </c>
      <c r="W103" s="811" t="e">
        <f t="shared" si="31"/>
        <v>#DIV/0!</v>
      </c>
      <c r="X103" s="811" t="e">
        <f t="shared" si="32"/>
        <v>#DIV/0!</v>
      </c>
      <c r="Y103" s="811" t="e">
        <f t="shared" si="33"/>
        <v>#DIV/0!</v>
      </c>
      <c r="Z103" s="811" t="e">
        <f t="shared" si="34"/>
        <v>#DIV/0!</v>
      </c>
    </row>
    <row r="104" spans="1:26" ht="15.75" x14ac:dyDescent="0.25">
      <c r="A104" s="483" t="str">
        <f>'[2]Budget with Assumptions'!A104</f>
        <v>Other Contractual Services</v>
      </c>
      <c r="B104" s="484"/>
      <c r="C104" s="484"/>
      <c r="D104" s="439">
        <f>'[2]Budget with Assumptions'!J104</f>
        <v>0</v>
      </c>
      <c r="E104" s="797"/>
      <c r="F104" s="439">
        <f>'[2]Budget with Assumptions'!L104</f>
        <v>0</v>
      </c>
      <c r="G104" s="797"/>
      <c r="H104" s="439">
        <f>'[2]Budget with Assumptions'!N104</f>
        <v>0</v>
      </c>
      <c r="I104" s="797"/>
      <c r="J104" s="439">
        <f>'[2]Budget with Assumptions'!P104</f>
        <v>0</v>
      </c>
      <c r="K104" s="798"/>
      <c r="L104" s="439">
        <f>'[2]Budget with Assumptions'!R104</f>
        <v>0</v>
      </c>
      <c r="M104" s="784"/>
      <c r="N104" s="439">
        <f>'[2]Budget with Assumptions'!T104</f>
        <v>0</v>
      </c>
      <c r="P104" s="785">
        <f t="shared" si="25"/>
        <v>0</v>
      </c>
      <c r="Q104" s="785">
        <f t="shared" si="26"/>
        <v>0</v>
      </c>
      <c r="R104" s="785">
        <f t="shared" si="27"/>
        <v>0</v>
      </c>
      <c r="S104" s="785">
        <f t="shared" si="28"/>
        <v>0</v>
      </c>
      <c r="T104" s="785">
        <f t="shared" si="29"/>
        <v>0</v>
      </c>
      <c r="V104" s="811" t="e">
        <f t="shared" si="30"/>
        <v>#DIV/0!</v>
      </c>
      <c r="W104" s="811" t="e">
        <f t="shared" si="31"/>
        <v>#DIV/0!</v>
      </c>
      <c r="X104" s="811" t="e">
        <f t="shared" si="32"/>
        <v>#DIV/0!</v>
      </c>
      <c r="Y104" s="811" t="e">
        <f t="shared" si="33"/>
        <v>#DIV/0!</v>
      </c>
      <c r="Z104" s="811" t="e">
        <f t="shared" si="34"/>
        <v>#DIV/0!</v>
      </c>
    </row>
    <row r="105" spans="1:26" ht="15.75" x14ac:dyDescent="0.25">
      <c r="A105" s="483" t="str">
        <f>'[2]Budget with Assumptions'!A105</f>
        <v>Travel</v>
      </c>
      <c r="B105" s="484"/>
      <c r="C105" s="484"/>
      <c r="D105" s="439">
        <v>0</v>
      </c>
      <c r="E105" s="797"/>
      <c r="F105" s="439">
        <f>'[2]Budget with Assumptions'!L105</f>
        <v>0</v>
      </c>
      <c r="G105" s="797"/>
      <c r="H105" s="439">
        <f>'[2]Budget with Assumptions'!N105</f>
        <v>0</v>
      </c>
      <c r="I105" s="797"/>
      <c r="J105" s="439">
        <f>'[2]Budget with Assumptions'!P105</f>
        <v>0</v>
      </c>
      <c r="K105" s="798"/>
      <c r="L105" s="439">
        <f>'[2]Budget with Assumptions'!R105</f>
        <v>0</v>
      </c>
      <c r="M105" s="784"/>
      <c r="N105" s="439">
        <f>'[2]Budget with Assumptions'!T105</f>
        <v>0</v>
      </c>
      <c r="P105" s="785">
        <f t="shared" si="25"/>
        <v>0</v>
      </c>
      <c r="Q105" s="785">
        <f t="shared" si="26"/>
        <v>0</v>
      </c>
      <c r="R105" s="785">
        <f t="shared" si="27"/>
        <v>0</v>
      </c>
      <c r="S105" s="785">
        <f t="shared" si="28"/>
        <v>0</v>
      </c>
      <c r="T105" s="785">
        <f t="shared" si="29"/>
        <v>0</v>
      </c>
      <c r="V105" s="811" t="e">
        <f t="shared" si="30"/>
        <v>#DIV/0!</v>
      </c>
      <c r="W105" s="811" t="e">
        <f t="shared" si="31"/>
        <v>#DIV/0!</v>
      </c>
      <c r="X105" s="811" t="e">
        <f t="shared" si="32"/>
        <v>#DIV/0!</v>
      </c>
      <c r="Y105" s="811" t="e">
        <f t="shared" si="33"/>
        <v>#DIV/0!</v>
      </c>
      <c r="Z105" s="811" t="e">
        <f t="shared" si="34"/>
        <v>#DIV/0!</v>
      </c>
    </row>
    <row r="106" spans="1:26" ht="15.75" x14ac:dyDescent="0.25">
      <c r="A106" s="483" t="str">
        <f>'[2]Budget with Assumptions'!A106</f>
        <v>CPS Administrative Fee</v>
      </c>
      <c r="B106" s="484"/>
      <c r="C106" s="484"/>
      <c r="D106" s="439">
        <f>'[2]Budget with Assumptions'!J106</f>
        <v>0</v>
      </c>
      <c r="E106" s="797"/>
      <c r="F106" s="439">
        <f>'[2]Budget with Assumptions'!L106</f>
        <v>0</v>
      </c>
      <c r="G106" s="797"/>
      <c r="H106" s="439">
        <f>'[2]Budget with Assumptions'!N106</f>
        <v>0</v>
      </c>
      <c r="I106" s="797"/>
      <c r="J106" s="439">
        <f>'[2]Budget with Assumptions'!P106</f>
        <v>0</v>
      </c>
      <c r="K106" s="798"/>
      <c r="L106" s="439">
        <f>'[2]Budget with Assumptions'!R106</f>
        <v>0</v>
      </c>
      <c r="M106" s="784"/>
      <c r="N106" s="439">
        <f>'[2]Budget with Assumptions'!T106</f>
        <v>0</v>
      </c>
      <c r="P106" s="785">
        <f t="shared" si="25"/>
        <v>0</v>
      </c>
      <c r="Q106" s="785">
        <f t="shared" si="26"/>
        <v>0</v>
      </c>
      <c r="R106" s="785">
        <f t="shared" si="27"/>
        <v>0</v>
      </c>
      <c r="S106" s="785">
        <f t="shared" si="28"/>
        <v>0</v>
      </c>
      <c r="T106" s="785">
        <f t="shared" si="29"/>
        <v>0</v>
      </c>
      <c r="V106" s="811" t="e">
        <f t="shared" si="30"/>
        <v>#DIV/0!</v>
      </c>
      <c r="W106" s="811" t="e">
        <f t="shared" si="31"/>
        <v>#DIV/0!</v>
      </c>
      <c r="X106" s="811" t="e">
        <f t="shared" si="32"/>
        <v>#DIV/0!</v>
      </c>
      <c r="Y106" s="811" t="e">
        <f t="shared" si="33"/>
        <v>#DIV/0!</v>
      </c>
      <c r="Z106" s="811" t="e">
        <f t="shared" si="34"/>
        <v>#DIV/0!</v>
      </c>
    </row>
    <row r="107" spans="1:26" ht="15.75" x14ac:dyDescent="0.25">
      <c r="A107" s="483">
        <f>'[2]Budget with Assumptions'!A107</f>
        <v>0</v>
      </c>
      <c r="B107" s="484"/>
      <c r="C107" s="484"/>
      <c r="D107" s="439">
        <f>'[2]Budget with Assumptions'!J107</f>
        <v>0</v>
      </c>
      <c r="E107" s="797"/>
      <c r="F107" s="439">
        <f>'[2]Budget with Assumptions'!L107</f>
        <v>0</v>
      </c>
      <c r="G107" s="797"/>
      <c r="H107" s="439">
        <f>'[2]Budget with Assumptions'!N107</f>
        <v>0</v>
      </c>
      <c r="I107" s="797"/>
      <c r="J107" s="439">
        <f>'[2]Budget with Assumptions'!P107</f>
        <v>0</v>
      </c>
      <c r="K107" s="798"/>
      <c r="L107" s="439">
        <f>'[2]Budget with Assumptions'!R107</f>
        <v>0</v>
      </c>
      <c r="M107" s="784"/>
      <c r="N107" s="439">
        <f>'[2]Budget with Assumptions'!T107</f>
        <v>0</v>
      </c>
      <c r="P107" s="785">
        <f t="shared" si="25"/>
        <v>0</v>
      </c>
      <c r="Q107" s="785">
        <f t="shared" si="26"/>
        <v>0</v>
      </c>
      <c r="R107" s="785">
        <f t="shared" si="27"/>
        <v>0</v>
      </c>
      <c r="S107" s="785">
        <f t="shared" si="28"/>
        <v>0</v>
      </c>
      <c r="T107" s="785">
        <f t="shared" si="29"/>
        <v>0</v>
      </c>
      <c r="V107" s="811" t="e">
        <f t="shared" si="30"/>
        <v>#DIV/0!</v>
      </c>
      <c r="W107" s="811" t="e">
        <f t="shared" si="31"/>
        <v>#DIV/0!</v>
      </c>
      <c r="X107" s="811" t="e">
        <f t="shared" si="32"/>
        <v>#DIV/0!</v>
      </c>
      <c r="Y107" s="811" t="e">
        <f t="shared" si="33"/>
        <v>#DIV/0!</v>
      </c>
      <c r="Z107" s="811" t="e">
        <f t="shared" si="34"/>
        <v>#DIV/0!</v>
      </c>
    </row>
    <row r="108" spans="1:26" ht="15.75" x14ac:dyDescent="0.25">
      <c r="A108" s="483">
        <f>'[2]Budget with Assumptions'!A108</f>
        <v>0</v>
      </c>
      <c r="B108" s="542"/>
      <c r="C108" s="542"/>
      <c r="D108" s="439">
        <f>'[2]Budget with Assumptions'!J108</f>
        <v>0</v>
      </c>
      <c r="E108" s="797"/>
      <c r="F108" s="439">
        <f>'[2]Budget with Assumptions'!L108</f>
        <v>0</v>
      </c>
      <c r="G108" s="797"/>
      <c r="H108" s="439">
        <f>'[2]Budget with Assumptions'!N108</f>
        <v>0</v>
      </c>
      <c r="I108" s="797"/>
      <c r="J108" s="439">
        <f>'[2]Budget with Assumptions'!P108</f>
        <v>0</v>
      </c>
      <c r="K108" s="798"/>
      <c r="L108" s="439">
        <f>'[2]Budget with Assumptions'!R108</f>
        <v>0</v>
      </c>
      <c r="M108" s="784"/>
      <c r="N108" s="439">
        <f>'[2]Budget with Assumptions'!T108</f>
        <v>0</v>
      </c>
      <c r="P108" s="785">
        <f t="shared" si="25"/>
        <v>0</v>
      </c>
      <c r="Q108" s="785">
        <f t="shared" si="26"/>
        <v>0</v>
      </c>
      <c r="R108" s="785">
        <f t="shared" si="27"/>
        <v>0</v>
      </c>
      <c r="S108" s="785">
        <f t="shared" si="28"/>
        <v>0</v>
      </c>
      <c r="T108" s="785">
        <f t="shared" si="29"/>
        <v>0</v>
      </c>
      <c r="V108" s="811" t="e">
        <f t="shared" si="30"/>
        <v>#DIV/0!</v>
      </c>
      <c r="W108" s="811" t="e">
        <f t="shared" si="31"/>
        <v>#DIV/0!</v>
      </c>
      <c r="X108" s="811" t="e">
        <f t="shared" si="32"/>
        <v>#DIV/0!</v>
      </c>
      <c r="Y108" s="811" t="e">
        <f t="shared" si="33"/>
        <v>#DIV/0!</v>
      </c>
      <c r="Z108" s="811" t="e">
        <f t="shared" si="34"/>
        <v>#DIV/0!</v>
      </c>
    </row>
    <row r="109" spans="1:26" ht="15.75" x14ac:dyDescent="0.25">
      <c r="A109" s="483">
        <f>'[2]Budget with Assumptions'!A109</f>
        <v>0</v>
      </c>
      <c r="B109" s="542"/>
      <c r="C109" s="542"/>
      <c r="D109" s="439">
        <f>'[2]Budget with Assumptions'!J109</f>
        <v>0</v>
      </c>
      <c r="E109" s="797"/>
      <c r="F109" s="439">
        <f>'[2]Budget with Assumptions'!L109</f>
        <v>0</v>
      </c>
      <c r="G109" s="797"/>
      <c r="H109" s="439">
        <f>'[2]Budget with Assumptions'!N109</f>
        <v>0</v>
      </c>
      <c r="I109" s="797"/>
      <c r="J109" s="439">
        <f>'[2]Budget with Assumptions'!P109</f>
        <v>0</v>
      </c>
      <c r="K109" s="798"/>
      <c r="L109" s="439">
        <f>'[2]Budget with Assumptions'!R109</f>
        <v>0</v>
      </c>
      <c r="M109" s="784"/>
      <c r="N109" s="439">
        <f>'[2]Budget with Assumptions'!T109</f>
        <v>0</v>
      </c>
      <c r="P109" s="785">
        <f t="shared" si="25"/>
        <v>0</v>
      </c>
      <c r="Q109" s="785">
        <f t="shared" si="26"/>
        <v>0</v>
      </c>
      <c r="R109" s="785">
        <f t="shared" si="27"/>
        <v>0</v>
      </c>
      <c r="S109" s="785">
        <f t="shared" si="28"/>
        <v>0</v>
      </c>
      <c r="T109" s="785">
        <f t="shared" si="29"/>
        <v>0</v>
      </c>
      <c r="V109" s="811" t="e">
        <f t="shared" si="30"/>
        <v>#DIV/0!</v>
      </c>
      <c r="W109" s="811" t="e">
        <f t="shared" si="31"/>
        <v>#DIV/0!</v>
      </c>
      <c r="X109" s="811" t="e">
        <f t="shared" si="32"/>
        <v>#DIV/0!</v>
      </c>
      <c r="Y109" s="811" t="e">
        <f t="shared" si="33"/>
        <v>#DIV/0!</v>
      </c>
      <c r="Z109" s="811" t="e">
        <f t="shared" si="34"/>
        <v>#DIV/0!</v>
      </c>
    </row>
    <row r="110" spans="1:26" ht="15.75" x14ac:dyDescent="0.25">
      <c r="A110" s="483">
        <f>'[2]Budget with Assumptions'!A110</f>
        <v>0</v>
      </c>
      <c r="B110" s="542"/>
      <c r="C110" s="542"/>
      <c r="D110" s="439">
        <f>'[2]Budget with Assumptions'!J110</f>
        <v>0</v>
      </c>
      <c r="E110" s="797"/>
      <c r="F110" s="439">
        <f>'[2]Budget with Assumptions'!L110</f>
        <v>0</v>
      </c>
      <c r="G110" s="797"/>
      <c r="H110" s="439">
        <f>'[2]Budget with Assumptions'!N110</f>
        <v>0</v>
      </c>
      <c r="I110" s="797"/>
      <c r="J110" s="439">
        <f>'[2]Budget with Assumptions'!P110</f>
        <v>0</v>
      </c>
      <c r="K110" s="798"/>
      <c r="L110" s="439">
        <f>'[2]Budget with Assumptions'!R110</f>
        <v>0</v>
      </c>
      <c r="M110" s="784"/>
      <c r="N110" s="439">
        <f>'[2]Budget with Assumptions'!T110</f>
        <v>0</v>
      </c>
      <c r="P110" s="785">
        <f t="shared" si="25"/>
        <v>0</v>
      </c>
      <c r="Q110" s="785">
        <f t="shared" si="26"/>
        <v>0</v>
      </c>
      <c r="R110" s="785">
        <f t="shared" si="27"/>
        <v>0</v>
      </c>
      <c r="S110" s="785">
        <f t="shared" si="28"/>
        <v>0</v>
      </c>
      <c r="T110" s="785">
        <f t="shared" si="29"/>
        <v>0</v>
      </c>
      <c r="V110" s="811" t="e">
        <f t="shared" si="30"/>
        <v>#DIV/0!</v>
      </c>
      <c r="W110" s="811" t="e">
        <f t="shared" si="31"/>
        <v>#DIV/0!</v>
      </c>
      <c r="X110" s="811" t="e">
        <f t="shared" si="32"/>
        <v>#DIV/0!</v>
      </c>
      <c r="Y110" s="811" t="e">
        <f t="shared" si="33"/>
        <v>#DIV/0!</v>
      </c>
      <c r="Z110" s="811" t="e">
        <f t="shared" si="34"/>
        <v>#DIV/0!</v>
      </c>
    </row>
    <row r="111" spans="1:26" ht="15.75" x14ac:dyDescent="0.25">
      <c r="A111" s="483">
        <f>'[2]Budget with Assumptions'!A111</f>
        <v>0</v>
      </c>
      <c r="B111" s="542"/>
      <c r="C111" s="542"/>
      <c r="D111" s="439">
        <f>'[2]Budget with Assumptions'!J111</f>
        <v>0</v>
      </c>
      <c r="E111" s="797"/>
      <c r="F111" s="439">
        <f>'[2]Budget with Assumptions'!L111</f>
        <v>0</v>
      </c>
      <c r="G111" s="797"/>
      <c r="H111" s="439">
        <f>'[2]Budget with Assumptions'!N111</f>
        <v>0</v>
      </c>
      <c r="I111" s="797"/>
      <c r="J111" s="439">
        <f>'[2]Budget with Assumptions'!P111</f>
        <v>0</v>
      </c>
      <c r="K111" s="798"/>
      <c r="L111" s="439">
        <f>'[2]Budget with Assumptions'!R111</f>
        <v>0</v>
      </c>
      <c r="M111" s="784"/>
      <c r="N111" s="439">
        <f>'[2]Budget with Assumptions'!T111</f>
        <v>0</v>
      </c>
      <c r="P111" s="785">
        <f t="shared" si="25"/>
        <v>0</v>
      </c>
      <c r="Q111" s="785">
        <f t="shared" si="26"/>
        <v>0</v>
      </c>
      <c r="R111" s="785">
        <f t="shared" si="27"/>
        <v>0</v>
      </c>
      <c r="S111" s="785">
        <f t="shared" si="28"/>
        <v>0</v>
      </c>
      <c r="T111" s="785">
        <f t="shared" si="29"/>
        <v>0</v>
      </c>
      <c r="V111" s="811" t="e">
        <f t="shared" si="30"/>
        <v>#DIV/0!</v>
      </c>
      <c r="W111" s="811" t="e">
        <f t="shared" si="31"/>
        <v>#DIV/0!</v>
      </c>
      <c r="X111" s="811" t="e">
        <f t="shared" si="32"/>
        <v>#DIV/0!</v>
      </c>
      <c r="Y111" s="811" t="e">
        <f t="shared" si="33"/>
        <v>#DIV/0!</v>
      </c>
      <c r="Z111" s="811" t="e">
        <f t="shared" si="34"/>
        <v>#DIV/0!</v>
      </c>
    </row>
    <row r="112" spans="1:26" ht="15.75" x14ac:dyDescent="0.25">
      <c r="A112" s="483">
        <f>'[2]Budget with Assumptions'!A112</f>
        <v>0</v>
      </c>
      <c r="B112" s="542"/>
      <c r="C112" s="542"/>
      <c r="D112" s="439">
        <f>'[2]Budget with Assumptions'!J112</f>
        <v>0</v>
      </c>
      <c r="E112" s="797"/>
      <c r="F112" s="439">
        <f>'[2]Budget with Assumptions'!L112</f>
        <v>0</v>
      </c>
      <c r="G112" s="797"/>
      <c r="H112" s="439">
        <f>'[2]Budget with Assumptions'!N112</f>
        <v>0</v>
      </c>
      <c r="I112" s="797"/>
      <c r="J112" s="439">
        <f>'[2]Budget with Assumptions'!P112</f>
        <v>0</v>
      </c>
      <c r="K112" s="798"/>
      <c r="L112" s="439">
        <f>'[2]Budget with Assumptions'!R112</f>
        <v>0</v>
      </c>
      <c r="M112" s="784"/>
      <c r="N112" s="439">
        <f>'[2]Budget with Assumptions'!T112</f>
        <v>0</v>
      </c>
      <c r="P112" s="785">
        <f t="shared" si="25"/>
        <v>0</v>
      </c>
      <c r="Q112" s="785">
        <f t="shared" si="26"/>
        <v>0</v>
      </c>
      <c r="R112" s="785">
        <f t="shared" si="27"/>
        <v>0</v>
      </c>
      <c r="S112" s="785">
        <f t="shared" si="28"/>
        <v>0</v>
      </c>
      <c r="T112" s="785">
        <f t="shared" si="29"/>
        <v>0</v>
      </c>
      <c r="V112" s="811" t="e">
        <f t="shared" si="30"/>
        <v>#DIV/0!</v>
      </c>
      <c r="W112" s="811" t="e">
        <f t="shared" si="31"/>
        <v>#DIV/0!</v>
      </c>
      <c r="X112" s="811" t="e">
        <f t="shared" si="32"/>
        <v>#DIV/0!</v>
      </c>
      <c r="Y112" s="811" t="e">
        <f t="shared" si="33"/>
        <v>#DIV/0!</v>
      </c>
      <c r="Z112" s="811" t="e">
        <f t="shared" si="34"/>
        <v>#DIV/0!</v>
      </c>
    </row>
    <row r="113" spans="1:26" ht="15.75" x14ac:dyDescent="0.25">
      <c r="A113" s="483">
        <f>'[2]Budget with Assumptions'!A113</f>
        <v>0</v>
      </c>
      <c r="B113" s="542"/>
      <c r="C113" s="542"/>
      <c r="D113" s="439">
        <f>'[2]Budget with Assumptions'!J113</f>
        <v>0</v>
      </c>
      <c r="E113" s="797"/>
      <c r="F113" s="439">
        <f>'[2]Budget with Assumptions'!L113</f>
        <v>0</v>
      </c>
      <c r="G113" s="797"/>
      <c r="H113" s="439">
        <f>'[2]Budget with Assumptions'!N113</f>
        <v>0</v>
      </c>
      <c r="I113" s="797"/>
      <c r="J113" s="439">
        <f>'[2]Budget with Assumptions'!P113</f>
        <v>0</v>
      </c>
      <c r="K113" s="798"/>
      <c r="L113" s="439">
        <f>'[2]Budget with Assumptions'!R113</f>
        <v>0</v>
      </c>
      <c r="M113" s="784"/>
      <c r="N113" s="439">
        <f>'[2]Budget with Assumptions'!T113</f>
        <v>0</v>
      </c>
      <c r="P113" s="785">
        <f t="shared" si="25"/>
        <v>0</v>
      </c>
      <c r="Q113" s="785">
        <f t="shared" si="26"/>
        <v>0</v>
      </c>
      <c r="R113" s="785">
        <f t="shared" si="27"/>
        <v>0</v>
      </c>
      <c r="S113" s="785">
        <f t="shared" si="28"/>
        <v>0</v>
      </c>
      <c r="T113" s="785">
        <f t="shared" si="29"/>
        <v>0</v>
      </c>
      <c r="V113" s="811" t="e">
        <f t="shared" si="30"/>
        <v>#DIV/0!</v>
      </c>
      <c r="W113" s="811" t="e">
        <f t="shared" si="31"/>
        <v>#DIV/0!</v>
      </c>
      <c r="X113" s="811" t="e">
        <f t="shared" si="32"/>
        <v>#DIV/0!</v>
      </c>
      <c r="Y113" s="811" t="e">
        <f t="shared" si="33"/>
        <v>#DIV/0!</v>
      </c>
      <c r="Z113" s="811" t="e">
        <f t="shared" si="34"/>
        <v>#DIV/0!</v>
      </c>
    </row>
    <row r="114" spans="1:26" ht="15.75" x14ac:dyDescent="0.25">
      <c r="A114" s="817">
        <f>'[2]Budget with Assumptions'!A114</f>
        <v>0</v>
      </c>
      <c r="B114" s="542"/>
      <c r="C114" s="542"/>
      <c r="D114" s="439">
        <f>'[2]Budget with Assumptions'!J114</f>
        <v>0</v>
      </c>
      <c r="E114" s="797"/>
      <c r="F114" s="439">
        <f>'[2]Budget with Assumptions'!L114</f>
        <v>0</v>
      </c>
      <c r="G114" s="797"/>
      <c r="H114" s="439">
        <f>'[2]Budget with Assumptions'!N114</f>
        <v>0</v>
      </c>
      <c r="I114" s="797"/>
      <c r="J114" s="439">
        <f>'[2]Budget with Assumptions'!P114</f>
        <v>0</v>
      </c>
      <c r="K114" s="798"/>
      <c r="L114" s="439">
        <f>'[2]Budget with Assumptions'!R114</f>
        <v>0</v>
      </c>
      <c r="M114" s="784"/>
      <c r="N114" s="439">
        <f>'[2]Budget with Assumptions'!T114</f>
        <v>0</v>
      </c>
      <c r="P114" s="785">
        <f t="shared" si="25"/>
        <v>0</v>
      </c>
      <c r="Q114" s="785">
        <f t="shared" si="26"/>
        <v>0</v>
      </c>
      <c r="R114" s="785">
        <f t="shared" si="27"/>
        <v>0</v>
      </c>
      <c r="S114" s="785">
        <f t="shared" si="28"/>
        <v>0</v>
      </c>
      <c r="T114" s="785">
        <f t="shared" si="29"/>
        <v>0</v>
      </c>
      <c r="V114" s="811" t="e">
        <f t="shared" si="30"/>
        <v>#DIV/0!</v>
      </c>
      <c r="W114" s="811" t="e">
        <f t="shared" si="31"/>
        <v>#DIV/0!</v>
      </c>
      <c r="X114" s="811" t="e">
        <f t="shared" si="32"/>
        <v>#DIV/0!</v>
      </c>
      <c r="Y114" s="811" t="e">
        <f t="shared" si="33"/>
        <v>#DIV/0!</v>
      </c>
      <c r="Z114" s="811" t="e">
        <f t="shared" si="34"/>
        <v>#DIV/0!</v>
      </c>
    </row>
    <row r="115" spans="1:26" ht="16.5" thickBot="1" x14ac:dyDescent="0.3">
      <c r="A115" s="502"/>
      <c r="B115" s="542"/>
      <c r="C115" s="542"/>
      <c r="D115" s="813"/>
      <c r="E115" s="797"/>
      <c r="F115" s="813"/>
      <c r="G115" s="797"/>
      <c r="H115" s="813"/>
      <c r="I115" s="797"/>
      <c r="J115" s="813"/>
      <c r="K115" s="798"/>
      <c r="L115" s="814"/>
      <c r="M115" s="784"/>
      <c r="N115" s="814"/>
      <c r="P115" s="790"/>
      <c r="Q115" s="790"/>
      <c r="R115" s="790"/>
      <c r="S115" s="790"/>
      <c r="T115" s="790"/>
      <c r="V115" s="614"/>
      <c r="W115" s="614"/>
      <c r="X115" s="614"/>
      <c r="Y115" s="614"/>
      <c r="Z115" s="614"/>
    </row>
    <row r="116" spans="1:26" ht="16.5" thickBot="1" x14ac:dyDescent="0.3">
      <c r="A116" s="660" t="str">
        <f>'[2]Budget with Assumptions'!H116</f>
        <v>Total Office Administration</v>
      </c>
      <c r="B116" s="484"/>
      <c r="C116" s="484"/>
      <c r="D116" s="531">
        <f>SUM(D95:D114)</f>
        <v>13500</v>
      </c>
      <c r="E116" s="532"/>
      <c r="F116" s="531">
        <f>SUM(F95:F114)</f>
        <v>13500</v>
      </c>
      <c r="G116" s="532"/>
      <c r="H116" s="531">
        <f>SUM(H95:H114)</f>
        <v>13500</v>
      </c>
      <c r="I116" s="532"/>
      <c r="J116" s="531">
        <f>SUM(J95:J114)</f>
        <v>13500</v>
      </c>
      <c r="K116" s="533"/>
      <c r="L116" s="531">
        <f>SUM(L95:L114)</f>
        <v>13500</v>
      </c>
      <c r="M116" s="791"/>
      <c r="N116" s="531">
        <f>SUM(N95:N114)</f>
        <v>13500</v>
      </c>
      <c r="P116" s="815">
        <f>SUM(P95:P114)</f>
        <v>7.6558822695437651E-2</v>
      </c>
      <c r="Q116" s="815">
        <f>SUM(Q95:Q114)</f>
        <v>7.6558822695437651E-2</v>
      </c>
      <c r="R116" s="815">
        <f>SUM(R95:R114)</f>
        <v>7.6558822695437651E-2</v>
      </c>
      <c r="S116" s="815">
        <f>SUM(S95:S114)</f>
        <v>7.6558822695437651E-2</v>
      </c>
      <c r="T116" s="815">
        <f>SUM(T95:T114)</f>
        <v>9.2459420587630986E-2</v>
      </c>
      <c r="V116" s="816" t="e">
        <f>SUM(V95:V114)</f>
        <v>#DIV/0!</v>
      </c>
      <c r="W116" s="816" t="e">
        <f>SUM(W95:W114)</f>
        <v>#DIV/0!</v>
      </c>
      <c r="X116" s="816" t="e">
        <f>SUM(X95:X114)</f>
        <v>#DIV/0!</v>
      </c>
      <c r="Y116" s="816" t="e">
        <f>SUM(Y95:Y114)</f>
        <v>#DIV/0!</v>
      </c>
      <c r="Z116" s="816" t="e">
        <f>SUM(Z95:Z114)</f>
        <v>#DIV/0!</v>
      </c>
    </row>
    <row r="117" spans="1:26" ht="16.5" thickBot="1" x14ac:dyDescent="0.3">
      <c r="A117" s="543"/>
      <c r="B117" s="479"/>
      <c r="C117" s="479"/>
      <c r="D117" s="614"/>
      <c r="E117" s="614"/>
      <c r="F117" s="614"/>
      <c r="G117" s="614"/>
      <c r="H117" s="614"/>
      <c r="I117" s="614"/>
      <c r="J117" s="614"/>
      <c r="K117" s="779"/>
      <c r="L117" s="614"/>
      <c r="M117" s="779"/>
      <c r="N117" s="614"/>
      <c r="O117" s="1"/>
      <c r="P117" s="790"/>
      <c r="Q117" s="790"/>
      <c r="R117" s="790"/>
      <c r="S117" s="790"/>
      <c r="T117" s="790"/>
      <c r="U117" s="1"/>
      <c r="V117" s="614"/>
      <c r="W117" s="614"/>
      <c r="X117" s="614"/>
      <c r="Y117" s="614"/>
      <c r="Z117" s="614"/>
    </row>
    <row r="118" spans="1:26" ht="18.75" thickBot="1" x14ac:dyDescent="0.3">
      <c r="A118" s="794" t="s">
        <v>377</v>
      </c>
      <c r="B118" s="544"/>
      <c r="C118" s="544"/>
      <c r="D118" s="813"/>
      <c r="E118" s="797"/>
      <c r="F118" s="813"/>
      <c r="G118" s="797"/>
      <c r="H118" s="813"/>
      <c r="I118" s="797"/>
      <c r="J118" s="813"/>
      <c r="K118" s="798"/>
      <c r="L118" s="813"/>
      <c r="M118" s="784"/>
      <c r="N118" s="813"/>
      <c r="P118" s="790"/>
      <c r="Q118" s="790"/>
      <c r="R118" s="790"/>
      <c r="S118" s="790"/>
      <c r="T118" s="790"/>
      <c r="V118" s="614"/>
      <c r="W118" s="614"/>
      <c r="X118" s="614"/>
      <c r="Y118" s="614"/>
      <c r="Z118" s="614"/>
    </row>
    <row r="119" spans="1:26" ht="15.75" x14ac:dyDescent="0.25">
      <c r="A119" s="483" t="str">
        <f>'[2]Budget with Assumptions'!A119</f>
        <v>Rent</v>
      </c>
      <c r="B119" s="479"/>
      <c r="C119" s="479"/>
      <c r="D119" s="439">
        <f>'[2]Budget with Assumptions'!J119</f>
        <v>0</v>
      </c>
      <c r="E119" s="797"/>
      <c r="F119" s="439">
        <f>'[2]Budget with Assumptions'!L119</f>
        <v>0</v>
      </c>
      <c r="G119" s="797"/>
      <c r="H119" s="439">
        <f>'[2]Budget with Assumptions'!N119</f>
        <v>0</v>
      </c>
      <c r="I119" s="797"/>
      <c r="J119" s="439">
        <f>'[2]Budget with Assumptions'!P119</f>
        <v>0</v>
      </c>
      <c r="K119" s="798"/>
      <c r="L119" s="439">
        <f>'[2]Budget with Assumptions'!R119</f>
        <v>0</v>
      </c>
      <c r="M119" s="784"/>
      <c r="N119" s="439">
        <f>'[2]Budget with Assumptions'!T119</f>
        <v>0</v>
      </c>
      <c r="P119" s="785">
        <f t="shared" ref="P119:P136" si="35">F119/$F$159</f>
        <v>0</v>
      </c>
      <c r="Q119" s="785">
        <f t="shared" ref="Q119:Q136" si="36">H119/$H$159</f>
        <v>0</v>
      </c>
      <c r="R119" s="785">
        <f t="shared" ref="R119:R136" si="37">J119/$J$159</f>
        <v>0</v>
      </c>
      <c r="S119" s="785">
        <f t="shared" ref="S119:S136" si="38">L119/$L$159</f>
        <v>0</v>
      </c>
      <c r="T119" s="785">
        <f t="shared" ref="T119:T136" si="39">N119/$N$159</f>
        <v>0</v>
      </c>
      <c r="V119" s="811" t="e">
        <f>F119/$F$178</f>
        <v>#DIV/0!</v>
      </c>
      <c r="W119" s="811" t="e">
        <f>H119/$H$178</f>
        <v>#DIV/0!</v>
      </c>
      <c r="X119" s="811" t="e">
        <f>J119/$J$178</f>
        <v>#DIV/0!</v>
      </c>
      <c r="Y119" s="811" t="e">
        <f>L119/$L$178</f>
        <v>#DIV/0!</v>
      </c>
      <c r="Z119" s="811" t="e">
        <f>N119/$N$178</f>
        <v>#DIV/0!</v>
      </c>
    </row>
    <row r="120" spans="1:26" ht="15.75" x14ac:dyDescent="0.25">
      <c r="A120" s="483" t="str">
        <f>'[2]Budget with Assumptions'!A120</f>
        <v>Utilities</v>
      </c>
      <c r="B120" s="484"/>
      <c r="C120" s="484"/>
      <c r="D120" s="439">
        <f>'[2]Budget with Assumptions'!J120</f>
        <v>0</v>
      </c>
      <c r="E120" s="797"/>
      <c r="F120" s="439">
        <f>'[2]Budget with Assumptions'!L120</f>
        <v>0</v>
      </c>
      <c r="G120" s="797"/>
      <c r="H120" s="439">
        <f>'[2]Budget with Assumptions'!N120</f>
        <v>0</v>
      </c>
      <c r="I120" s="797"/>
      <c r="J120" s="439">
        <f>'[2]Budget with Assumptions'!P120</f>
        <v>0</v>
      </c>
      <c r="K120" s="798"/>
      <c r="L120" s="439">
        <f>'[2]Budget with Assumptions'!R120</f>
        <v>0</v>
      </c>
      <c r="M120" s="784"/>
      <c r="N120" s="439">
        <f>'[2]Budget with Assumptions'!T120</f>
        <v>0</v>
      </c>
      <c r="P120" s="785">
        <f t="shared" si="35"/>
        <v>0</v>
      </c>
      <c r="Q120" s="785">
        <f t="shared" si="36"/>
        <v>0</v>
      </c>
      <c r="R120" s="785">
        <f t="shared" si="37"/>
        <v>0</v>
      </c>
      <c r="S120" s="785">
        <f t="shared" si="38"/>
        <v>0</v>
      </c>
      <c r="T120" s="785">
        <f t="shared" si="39"/>
        <v>0</v>
      </c>
      <c r="V120" s="811" t="e">
        <f t="shared" ref="V120:V136" si="40">F120/$F$178</f>
        <v>#DIV/0!</v>
      </c>
      <c r="W120" s="811" t="e">
        <f t="shared" ref="W120:W136" si="41">H120/$H$178</f>
        <v>#DIV/0!</v>
      </c>
      <c r="X120" s="811" t="e">
        <f t="shared" ref="X120:X136" si="42">J120/$J$178</f>
        <v>#DIV/0!</v>
      </c>
      <c r="Y120" s="811" t="e">
        <f t="shared" ref="Y120:Y136" si="43">L120/$L$178</f>
        <v>#DIV/0!</v>
      </c>
      <c r="Z120" s="811" t="e">
        <f t="shared" ref="Z120:Z136" si="44">N120/$N$178</f>
        <v>#DIV/0!</v>
      </c>
    </row>
    <row r="121" spans="1:26" ht="15.75" x14ac:dyDescent="0.25">
      <c r="A121" s="483" t="str">
        <f>'[2]Budget with Assumptions'!A121</f>
        <v>Repairs &amp; Maintenance</v>
      </c>
      <c r="B121" s="484"/>
      <c r="C121" s="484"/>
      <c r="D121" s="439">
        <f>'[2]Budget with Assumptions'!J121</f>
        <v>0</v>
      </c>
      <c r="E121" s="797"/>
      <c r="F121" s="439">
        <f>'[2]Budget with Assumptions'!L121</f>
        <v>0</v>
      </c>
      <c r="G121" s="797"/>
      <c r="H121" s="439">
        <f>'[2]Budget with Assumptions'!N121</f>
        <v>0</v>
      </c>
      <c r="I121" s="797"/>
      <c r="J121" s="439">
        <f>'[2]Budget with Assumptions'!P121</f>
        <v>0</v>
      </c>
      <c r="K121" s="798"/>
      <c r="L121" s="439">
        <f>'[2]Budget with Assumptions'!R121</f>
        <v>0</v>
      </c>
      <c r="M121" s="784"/>
      <c r="N121" s="439">
        <f>'[2]Budget with Assumptions'!T121</f>
        <v>0</v>
      </c>
      <c r="P121" s="785">
        <f t="shared" si="35"/>
        <v>0</v>
      </c>
      <c r="Q121" s="785">
        <f t="shared" si="36"/>
        <v>0</v>
      </c>
      <c r="R121" s="785">
        <f t="shared" si="37"/>
        <v>0</v>
      </c>
      <c r="S121" s="785">
        <f t="shared" si="38"/>
        <v>0</v>
      </c>
      <c r="T121" s="785">
        <f t="shared" si="39"/>
        <v>0</v>
      </c>
      <c r="V121" s="811" t="e">
        <f t="shared" si="40"/>
        <v>#DIV/0!</v>
      </c>
      <c r="W121" s="811" t="e">
        <f t="shared" si="41"/>
        <v>#DIV/0!</v>
      </c>
      <c r="X121" s="811" t="e">
        <f t="shared" si="42"/>
        <v>#DIV/0!</v>
      </c>
      <c r="Y121" s="811" t="e">
        <f t="shared" si="43"/>
        <v>#DIV/0!</v>
      </c>
      <c r="Z121" s="811" t="e">
        <f t="shared" si="44"/>
        <v>#DIV/0!</v>
      </c>
    </row>
    <row r="122" spans="1:26" ht="15.75" x14ac:dyDescent="0.25">
      <c r="A122" s="483" t="str">
        <f>'[2]Budget with Assumptions'!A122</f>
        <v>Supplies</v>
      </c>
      <c r="B122" s="484"/>
      <c r="C122" s="484"/>
      <c r="D122" s="439">
        <f>'[2]Budget with Assumptions'!J122</f>
        <v>0</v>
      </c>
      <c r="E122" s="797"/>
      <c r="F122" s="439">
        <f>'[2]Budget with Assumptions'!L122</f>
        <v>0</v>
      </c>
      <c r="G122" s="797"/>
      <c r="H122" s="439">
        <f>'[2]Budget with Assumptions'!N122</f>
        <v>0</v>
      </c>
      <c r="I122" s="797"/>
      <c r="J122" s="439">
        <f>'[2]Budget with Assumptions'!P122</f>
        <v>0</v>
      </c>
      <c r="K122" s="798"/>
      <c r="L122" s="439">
        <f>'[2]Budget with Assumptions'!R122</f>
        <v>0</v>
      </c>
      <c r="M122" s="784"/>
      <c r="N122" s="439">
        <f>'[2]Budget with Assumptions'!T122</f>
        <v>0</v>
      </c>
      <c r="P122" s="785">
        <f t="shared" si="35"/>
        <v>0</v>
      </c>
      <c r="Q122" s="785">
        <f t="shared" si="36"/>
        <v>0</v>
      </c>
      <c r="R122" s="785">
        <f t="shared" si="37"/>
        <v>0</v>
      </c>
      <c r="S122" s="785">
        <f t="shared" si="38"/>
        <v>0</v>
      </c>
      <c r="T122" s="785">
        <f t="shared" si="39"/>
        <v>0</v>
      </c>
      <c r="V122" s="811" t="e">
        <f t="shared" si="40"/>
        <v>#DIV/0!</v>
      </c>
      <c r="W122" s="811" t="e">
        <f t="shared" si="41"/>
        <v>#DIV/0!</v>
      </c>
      <c r="X122" s="811" t="e">
        <f t="shared" si="42"/>
        <v>#DIV/0!</v>
      </c>
      <c r="Y122" s="811" t="e">
        <f t="shared" si="43"/>
        <v>#DIV/0!</v>
      </c>
      <c r="Z122" s="811" t="e">
        <f t="shared" si="44"/>
        <v>#DIV/0!</v>
      </c>
    </row>
    <row r="123" spans="1:26" ht="15.75" x14ac:dyDescent="0.25">
      <c r="A123" s="483" t="str">
        <f>'[2]Budget with Assumptions'!A123</f>
        <v>Contracted Services-Security</v>
      </c>
      <c r="B123" s="484"/>
      <c r="C123" s="484"/>
      <c r="D123" s="439">
        <f>'[2]Budget with Assumptions'!J123</f>
        <v>0</v>
      </c>
      <c r="E123" s="797"/>
      <c r="F123" s="439">
        <f>'[2]Budget with Assumptions'!L123</f>
        <v>0</v>
      </c>
      <c r="G123" s="797"/>
      <c r="H123" s="439">
        <f>'[2]Budget with Assumptions'!N123</f>
        <v>0</v>
      </c>
      <c r="I123" s="797"/>
      <c r="J123" s="439">
        <f>'[2]Budget with Assumptions'!P123</f>
        <v>0</v>
      </c>
      <c r="K123" s="798"/>
      <c r="L123" s="439">
        <f>'[2]Budget with Assumptions'!R123</f>
        <v>0</v>
      </c>
      <c r="M123" s="784"/>
      <c r="N123" s="439">
        <f>'[2]Budget with Assumptions'!T123</f>
        <v>0</v>
      </c>
      <c r="P123" s="785">
        <f t="shared" si="35"/>
        <v>0</v>
      </c>
      <c r="Q123" s="785">
        <f t="shared" si="36"/>
        <v>0</v>
      </c>
      <c r="R123" s="785">
        <f t="shared" si="37"/>
        <v>0</v>
      </c>
      <c r="S123" s="785">
        <f t="shared" si="38"/>
        <v>0</v>
      </c>
      <c r="T123" s="785">
        <f t="shared" si="39"/>
        <v>0</v>
      </c>
      <c r="V123" s="811" t="e">
        <f t="shared" si="40"/>
        <v>#DIV/0!</v>
      </c>
      <c r="W123" s="811" t="e">
        <f t="shared" si="41"/>
        <v>#DIV/0!</v>
      </c>
      <c r="X123" s="811" t="e">
        <f t="shared" si="42"/>
        <v>#DIV/0!</v>
      </c>
      <c r="Y123" s="811" t="e">
        <f t="shared" si="43"/>
        <v>#DIV/0!</v>
      </c>
      <c r="Z123" s="811" t="e">
        <f t="shared" si="44"/>
        <v>#DIV/0!</v>
      </c>
    </row>
    <row r="124" spans="1:26" ht="15.75" x14ac:dyDescent="0.25">
      <c r="A124" s="483" t="str">
        <f>'[2]Budget with Assumptions'!A124</f>
        <v>Contracted Services-Custodial</v>
      </c>
      <c r="B124" s="484"/>
      <c r="C124" s="484"/>
      <c r="D124" s="439">
        <f>'[2]Budget with Assumptions'!J124</f>
        <v>0</v>
      </c>
      <c r="E124" s="797"/>
      <c r="F124" s="439">
        <f>'[2]Budget with Assumptions'!L124</f>
        <v>0</v>
      </c>
      <c r="G124" s="797"/>
      <c r="H124" s="439">
        <f>'[2]Budget with Assumptions'!N124</f>
        <v>0</v>
      </c>
      <c r="I124" s="797"/>
      <c r="J124" s="439">
        <f>'[2]Budget with Assumptions'!P124</f>
        <v>0</v>
      </c>
      <c r="K124" s="798"/>
      <c r="L124" s="439">
        <f>'[2]Budget with Assumptions'!R124</f>
        <v>0</v>
      </c>
      <c r="M124" s="784"/>
      <c r="N124" s="439">
        <f>'[2]Budget with Assumptions'!T124</f>
        <v>0</v>
      </c>
      <c r="P124" s="785">
        <f t="shared" si="35"/>
        <v>0</v>
      </c>
      <c r="Q124" s="785">
        <f t="shared" si="36"/>
        <v>0</v>
      </c>
      <c r="R124" s="785">
        <f t="shared" si="37"/>
        <v>0</v>
      </c>
      <c r="S124" s="785">
        <f t="shared" si="38"/>
        <v>0</v>
      </c>
      <c r="T124" s="785">
        <f t="shared" si="39"/>
        <v>0</v>
      </c>
      <c r="V124" s="811" t="e">
        <f t="shared" si="40"/>
        <v>#DIV/0!</v>
      </c>
      <c r="W124" s="811" t="e">
        <f t="shared" si="41"/>
        <v>#DIV/0!</v>
      </c>
      <c r="X124" s="811" t="e">
        <f t="shared" si="42"/>
        <v>#DIV/0!</v>
      </c>
      <c r="Y124" s="811" t="e">
        <f t="shared" si="43"/>
        <v>#DIV/0!</v>
      </c>
      <c r="Z124" s="811" t="e">
        <f t="shared" si="44"/>
        <v>#DIV/0!</v>
      </c>
    </row>
    <row r="125" spans="1:26" ht="15.75" x14ac:dyDescent="0.25">
      <c r="A125" s="483" t="str">
        <f>'[2]Budget with Assumptions'!A125</f>
        <v>Contracted Services-(Trash Removal, Snow Removal, Grounds, etc.)</v>
      </c>
      <c r="B125" s="484"/>
      <c r="C125" s="484"/>
      <c r="D125" s="439">
        <f>'[2]Budget with Assumptions'!J125</f>
        <v>0</v>
      </c>
      <c r="E125" s="797"/>
      <c r="F125" s="439">
        <f>'[2]Budget with Assumptions'!L125</f>
        <v>0</v>
      </c>
      <c r="G125" s="797"/>
      <c r="H125" s="439">
        <f>'[2]Budget with Assumptions'!N125</f>
        <v>0</v>
      </c>
      <c r="I125" s="797"/>
      <c r="J125" s="439">
        <f>'[2]Budget with Assumptions'!P125</f>
        <v>0</v>
      </c>
      <c r="K125" s="798"/>
      <c r="L125" s="439">
        <f>'[2]Budget with Assumptions'!R125</f>
        <v>0</v>
      </c>
      <c r="M125" s="784"/>
      <c r="N125" s="439">
        <f>'[2]Budget with Assumptions'!T125</f>
        <v>0</v>
      </c>
      <c r="P125" s="785">
        <f t="shared" si="35"/>
        <v>0</v>
      </c>
      <c r="Q125" s="785">
        <f t="shared" si="36"/>
        <v>0</v>
      </c>
      <c r="R125" s="785">
        <f t="shared" si="37"/>
        <v>0</v>
      </c>
      <c r="S125" s="785">
        <f t="shared" si="38"/>
        <v>0</v>
      </c>
      <c r="T125" s="785">
        <f t="shared" si="39"/>
        <v>0</v>
      </c>
      <c r="V125" s="811" t="e">
        <f t="shared" si="40"/>
        <v>#DIV/0!</v>
      </c>
      <c r="W125" s="811" t="e">
        <f t="shared" si="41"/>
        <v>#DIV/0!</v>
      </c>
      <c r="X125" s="811" t="e">
        <f t="shared" si="42"/>
        <v>#DIV/0!</v>
      </c>
      <c r="Y125" s="811" t="e">
        <f t="shared" si="43"/>
        <v>#DIV/0!</v>
      </c>
      <c r="Z125" s="811" t="e">
        <f t="shared" si="44"/>
        <v>#DIV/0!</v>
      </c>
    </row>
    <row r="126" spans="1:26" ht="15.75" x14ac:dyDescent="0.25">
      <c r="A126" s="483" t="str">
        <f>'[2]Budget with Assumptions'!A126</f>
        <v>Contracted Services-Other</v>
      </c>
      <c r="B126" s="484"/>
      <c r="C126" s="484"/>
      <c r="D126" s="439">
        <f>'[2]Budget with Assumptions'!J126</f>
        <v>0</v>
      </c>
      <c r="E126" s="797"/>
      <c r="F126" s="439">
        <f>'[2]Budget with Assumptions'!L126</f>
        <v>0</v>
      </c>
      <c r="G126" s="797"/>
      <c r="H126" s="439">
        <f>'[2]Budget with Assumptions'!N126</f>
        <v>0</v>
      </c>
      <c r="I126" s="797"/>
      <c r="J126" s="439">
        <f>'[2]Budget with Assumptions'!P126</f>
        <v>0</v>
      </c>
      <c r="K126" s="798"/>
      <c r="L126" s="439">
        <f>'[2]Budget with Assumptions'!R126</f>
        <v>0</v>
      </c>
      <c r="M126" s="784"/>
      <c r="N126" s="439">
        <f>'[2]Budget with Assumptions'!T126</f>
        <v>0</v>
      </c>
      <c r="P126" s="785">
        <f t="shared" si="35"/>
        <v>0</v>
      </c>
      <c r="Q126" s="785">
        <f t="shared" si="36"/>
        <v>0</v>
      </c>
      <c r="R126" s="785">
        <f t="shared" si="37"/>
        <v>0</v>
      </c>
      <c r="S126" s="785">
        <f t="shared" si="38"/>
        <v>0</v>
      </c>
      <c r="T126" s="785">
        <f t="shared" si="39"/>
        <v>0</v>
      </c>
      <c r="V126" s="811" t="e">
        <f t="shared" si="40"/>
        <v>#DIV/0!</v>
      </c>
      <c r="W126" s="811" t="e">
        <f t="shared" si="41"/>
        <v>#DIV/0!</v>
      </c>
      <c r="X126" s="811" t="e">
        <f t="shared" si="42"/>
        <v>#DIV/0!</v>
      </c>
      <c r="Y126" s="811" t="e">
        <f t="shared" si="43"/>
        <v>#DIV/0!</v>
      </c>
      <c r="Z126" s="811" t="e">
        <f t="shared" si="44"/>
        <v>#DIV/0!</v>
      </c>
    </row>
    <row r="127" spans="1:26" ht="15.75" x14ac:dyDescent="0.25">
      <c r="A127" s="483" t="str">
        <f>'[2]Budget with Assumptions'!A127</f>
        <v>Property Insurance</v>
      </c>
      <c r="B127" s="542"/>
      <c r="C127" s="542"/>
      <c r="D127" s="439">
        <f>'[2]Budget with Assumptions'!J127</f>
        <v>0</v>
      </c>
      <c r="E127" s="797"/>
      <c r="F127" s="439">
        <f>'[2]Budget with Assumptions'!L127</f>
        <v>0</v>
      </c>
      <c r="G127" s="797"/>
      <c r="H127" s="439">
        <f>'[2]Budget with Assumptions'!N127</f>
        <v>0</v>
      </c>
      <c r="I127" s="797"/>
      <c r="J127" s="439">
        <f>'[2]Budget with Assumptions'!P127</f>
        <v>0</v>
      </c>
      <c r="K127" s="798"/>
      <c r="L127" s="439">
        <f>'[2]Budget with Assumptions'!R127</f>
        <v>0</v>
      </c>
      <c r="M127" s="784"/>
      <c r="N127" s="439">
        <f>'[2]Budget with Assumptions'!T127</f>
        <v>0</v>
      </c>
      <c r="P127" s="785">
        <f t="shared" si="35"/>
        <v>0</v>
      </c>
      <c r="Q127" s="785">
        <f t="shared" si="36"/>
        <v>0</v>
      </c>
      <c r="R127" s="785">
        <f t="shared" si="37"/>
        <v>0</v>
      </c>
      <c r="S127" s="785">
        <f t="shared" si="38"/>
        <v>0</v>
      </c>
      <c r="T127" s="785">
        <f t="shared" si="39"/>
        <v>0</v>
      </c>
      <c r="V127" s="811" t="e">
        <f t="shared" si="40"/>
        <v>#DIV/0!</v>
      </c>
      <c r="W127" s="811" t="e">
        <f t="shared" si="41"/>
        <v>#DIV/0!</v>
      </c>
      <c r="X127" s="811" t="e">
        <f t="shared" si="42"/>
        <v>#DIV/0!</v>
      </c>
      <c r="Y127" s="811" t="e">
        <f t="shared" si="43"/>
        <v>#DIV/0!</v>
      </c>
      <c r="Z127" s="811" t="e">
        <f t="shared" si="44"/>
        <v>#DIV/0!</v>
      </c>
    </row>
    <row r="128" spans="1:26" ht="15.75" x14ac:dyDescent="0.25">
      <c r="A128" s="483" t="str">
        <f>'[2]Budget with Assumptions'!A128</f>
        <v>Facility Loan Debt Service (P &amp; I)</v>
      </c>
      <c r="B128" s="542"/>
      <c r="C128" s="542"/>
      <c r="D128" s="439">
        <f>'[2]Budget with Assumptions'!J128</f>
        <v>0</v>
      </c>
      <c r="E128" s="797"/>
      <c r="F128" s="439">
        <f>'[2]Budget with Assumptions'!L128</f>
        <v>0</v>
      </c>
      <c r="G128" s="797"/>
      <c r="H128" s="439">
        <f>'[2]Budget with Assumptions'!N128</f>
        <v>0</v>
      </c>
      <c r="I128" s="797"/>
      <c r="J128" s="439">
        <f>'[2]Budget with Assumptions'!P128</f>
        <v>0</v>
      </c>
      <c r="K128" s="798"/>
      <c r="L128" s="439">
        <f>'[2]Budget with Assumptions'!R128</f>
        <v>0</v>
      </c>
      <c r="M128" s="784"/>
      <c r="N128" s="439">
        <f>'[2]Budget with Assumptions'!T128</f>
        <v>0</v>
      </c>
      <c r="P128" s="785">
        <f t="shared" si="35"/>
        <v>0</v>
      </c>
      <c r="Q128" s="785">
        <f t="shared" si="36"/>
        <v>0</v>
      </c>
      <c r="R128" s="785">
        <f t="shared" si="37"/>
        <v>0</v>
      </c>
      <c r="S128" s="785">
        <f t="shared" si="38"/>
        <v>0</v>
      </c>
      <c r="T128" s="785">
        <f t="shared" si="39"/>
        <v>0</v>
      </c>
      <c r="V128" s="811" t="e">
        <f t="shared" si="40"/>
        <v>#DIV/0!</v>
      </c>
      <c r="W128" s="811" t="e">
        <f t="shared" si="41"/>
        <v>#DIV/0!</v>
      </c>
      <c r="X128" s="811" t="e">
        <f t="shared" si="42"/>
        <v>#DIV/0!</v>
      </c>
      <c r="Y128" s="811" t="e">
        <f t="shared" si="43"/>
        <v>#DIV/0!</v>
      </c>
      <c r="Z128" s="811" t="e">
        <f t="shared" si="44"/>
        <v>#DIV/0!</v>
      </c>
    </row>
    <row r="129" spans="1:26" ht="15.75" x14ac:dyDescent="0.25">
      <c r="A129" s="483">
        <f>'[2]Budget with Assumptions'!A129</f>
        <v>0</v>
      </c>
      <c r="B129" s="542"/>
      <c r="C129" s="542"/>
      <c r="D129" s="439">
        <f>'[2]Budget with Assumptions'!J129</f>
        <v>0</v>
      </c>
      <c r="E129" s="797"/>
      <c r="F129" s="439">
        <f>'[2]Budget with Assumptions'!L129</f>
        <v>0</v>
      </c>
      <c r="G129" s="797"/>
      <c r="H129" s="439">
        <f>'[2]Budget with Assumptions'!N129</f>
        <v>0</v>
      </c>
      <c r="I129" s="797"/>
      <c r="J129" s="439">
        <f>'[2]Budget with Assumptions'!P129</f>
        <v>0</v>
      </c>
      <c r="K129" s="798"/>
      <c r="L129" s="439">
        <f>'[2]Budget with Assumptions'!R129</f>
        <v>0</v>
      </c>
      <c r="M129" s="784"/>
      <c r="N129" s="439">
        <f>'[2]Budget with Assumptions'!T129</f>
        <v>0</v>
      </c>
      <c r="P129" s="785">
        <f t="shared" si="35"/>
        <v>0</v>
      </c>
      <c r="Q129" s="785">
        <f t="shared" si="36"/>
        <v>0</v>
      </c>
      <c r="R129" s="785">
        <f t="shared" si="37"/>
        <v>0</v>
      </c>
      <c r="S129" s="785">
        <f t="shared" si="38"/>
        <v>0</v>
      </c>
      <c r="T129" s="785">
        <f t="shared" si="39"/>
        <v>0</v>
      </c>
      <c r="V129" s="811" t="e">
        <f t="shared" si="40"/>
        <v>#DIV/0!</v>
      </c>
      <c r="W129" s="811" t="e">
        <f t="shared" si="41"/>
        <v>#DIV/0!</v>
      </c>
      <c r="X129" s="811" t="e">
        <f t="shared" si="42"/>
        <v>#DIV/0!</v>
      </c>
      <c r="Y129" s="811" t="e">
        <f t="shared" si="43"/>
        <v>#DIV/0!</v>
      </c>
      <c r="Z129" s="811" t="e">
        <f t="shared" si="44"/>
        <v>#DIV/0!</v>
      </c>
    </row>
    <row r="130" spans="1:26" ht="15.75" x14ac:dyDescent="0.25">
      <c r="A130" s="483">
        <f>'[2]Budget with Assumptions'!A130</f>
        <v>0</v>
      </c>
      <c r="B130" s="542"/>
      <c r="C130" s="542"/>
      <c r="D130" s="439">
        <f>'[2]Budget with Assumptions'!J130</f>
        <v>0</v>
      </c>
      <c r="E130" s="797"/>
      <c r="F130" s="439">
        <f>'[2]Budget with Assumptions'!L130</f>
        <v>0</v>
      </c>
      <c r="G130" s="797"/>
      <c r="H130" s="439">
        <f>'[2]Budget with Assumptions'!N130</f>
        <v>0</v>
      </c>
      <c r="I130" s="797"/>
      <c r="J130" s="439">
        <f>'[2]Budget with Assumptions'!P130</f>
        <v>0</v>
      </c>
      <c r="K130" s="798"/>
      <c r="L130" s="439">
        <f>'[2]Budget with Assumptions'!R130</f>
        <v>0</v>
      </c>
      <c r="M130" s="784"/>
      <c r="N130" s="439">
        <f>'[2]Budget with Assumptions'!T130</f>
        <v>0</v>
      </c>
      <c r="P130" s="785">
        <f t="shared" si="35"/>
        <v>0</v>
      </c>
      <c r="Q130" s="785">
        <f t="shared" si="36"/>
        <v>0</v>
      </c>
      <c r="R130" s="785">
        <f t="shared" si="37"/>
        <v>0</v>
      </c>
      <c r="S130" s="785">
        <f t="shared" si="38"/>
        <v>0</v>
      </c>
      <c r="T130" s="785">
        <f t="shared" si="39"/>
        <v>0</v>
      </c>
      <c r="V130" s="811" t="e">
        <f t="shared" si="40"/>
        <v>#DIV/0!</v>
      </c>
      <c r="W130" s="811" t="e">
        <f t="shared" si="41"/>
        <v>#DIV/0!</v>
      </c>
      <c r="X130" s="811" t="e">
        <f t="shared" si="42"/>
        <v>#DIV/0!</v>
      </c>
      <c r="Y130" s="811" t="e">
        <f t="shared" si="43"/>
        <v>#DIV/0!</v>
      </c>
      <c r="Z130" s="811" t="e">
        <f t="shared" si="44"/>
        <v>#DIV/0!</v>
      </c>
    </row>
    <row r="131" spans="1:26" ht="15.75" x14ac:dyDescent="0.25">
      <c r="A131" s="483">
        <f>'[2]Budget with Assumptions'!A131</f>
        <v>0</v>
      </c>
      <c r="B131" s="542"/>
      <c r="C131" s="542"/>
      <c r="D131" s="439">
        <f>'[2]Budget with Assumptions'!J131</f>
        <v>0</v>
      </c>
      <c r="E131" s="797"/>
      <c r="F131" s="439">
        <f>'[2]Budget with Assumptions'!L131</f>
        <v>0</v>
      </c>
      <c r="G131" s="797"/>
      <c r="H131" s="439">
        <f>'[2]Budget with Assumptions'!N131</f>
        <v>0</v>
      </c>
      <c r="I131" s="797"/>
      <c r="J131" s="439">
        <f>'[2]Budget with Assumptions'!P131</f>
        <v>0</v>
      </c>
      <c r="K131" s="798"/>
      <c r="L131" s="439">
        <f>'[2]Budget with Assumptions'!R131</f>
        <v>0</v>
      </c>
      <c r="M131" s="784"/>
      <c r="N131" s="439">
        <f>'[2]Budget with Assumptions'!T131</f>
        <v>0</v>
      </c>
      <c r="P131" s="785">
        <f t="shared" si="35"/>
        <v>0</v>
      </c>
      <c r="Q131" s="785">
        <f t="shared" si="36"/>
        <v>0</v>
      </c>
      <c r="R131" s="785">
        <f t="shared" si="37"/>
        <v>0</v>
      </c>
      <c r="S131" s="785">
        <f t="shared" si="38"/>
        <v>0</v>
      </c>
      <c r="T131" s="785">
        <f t="shared" si="39"/>
        <v>0</v>
      </c>
      <c r="V131" s="811" t="e">
        <f t="shared" si="40"/>
        <v>#DIV/0!</v>
      </c>
      <c r="W131" s="811" t="e">
        <f t="shared" si="41"/>
        <v>#DIV/0!</v>
      </c>
      <c r="X131" s="811" t="e">
        <f t="shared" si="42"/>
        <v>#DIV/0!</v>
      </c>
      <c r="Y131" s="811" t="e">
        <f t="shared" si="43"/>
        <v>#DIV/0!</v>
      </c>
      <c r="Z131" s="811" t="e">
        <f t="shared" si="44"/>
        <v>#DIV/0!</v>
      </c>
    </row>
    <row r="132" spans="1:26" ht="15.75" x14ac:dyDescent="0.25">
      <c r="A132" s="483">
        <f>'[2]Budget with Assumptions'!A132</f>
        <v>0</v>
      </c>
      <c r="B132" s="542"/>
      <c r="C132" s="542"/>
      <c r="D132" s="439">
        <f>'[2]Budget with Assumptions'!J132</f>
        <v>0</v>
      </c>
      <c r="E132" s="797"/>
      <c r="F132" s="439">
        <f>'[2]Budget with Assumptions'!L132</f>
        <v>0</v>
      </c>
      <c r="G132" s="797"/>
      <c r="H132" s="439">
        <f>'[2]Budget with Assumptions'!N132</f>
        <v>0</v>
      </c>
      <c r="I132" s="797"/>
      <c r="J132" s="439">
        <f>'[2]Budget with Assumptions'!P132</f>
        <v>0</v>
      </c>
      <c r="K132" s="798"/>
      <c r="L132" s="439">
        <f>'[2]Budget with Assumptions'!R132</f>
        <v>0</v>
      </c>
      <c r="M132" s="784"/>
      <c r="N132" s="439">
        <f>'[2]Budget with Assumptions'!T132</f>
        <v>0</v>
      </c>
      <c r="P132" s="785">
        <f t="shared" si="35"/>
        <v>0</v>
      </c>
      <c r="Q132" s="785">
        <f t="shared" si="36"/>
        <v>0</v>
      </c>
      <c r="R132" s="785">
        <f t="shared" si="37"/>
        <v>0</v>
      </c>
      <c r="S132" s="785">
        <f t="shared" si="38"/>
        <v>0</v>
      </c>
      <c r="T132" s="785">
        <f t="shared" si="39"/>
        <v>0</v>
      </c>
      <c r="V132" s="811" t="e">
        <f t="shared" si="40"/>
        <v>#DIV/0!</v>
      </c>
      <c r="W132" s="811" t="e">
        <f t="shared" si="41"/>
        <v>#DIV/0!</v>
      </c>
      <c r="X132" s="811" t="e">
        <f t="shared" si="42"/>
        <v>#DIV/0!</v>
      </c>
      <c r="Y132" s="811" t="e">
        <f t="shared" si="43"/>
        <v>#DIV/0!</v>
      </c>
      <c r="Z132" s="811" t="e">
        <f t="shared" si="44"/>
        <v>#DIV/0!</v>
      </c>
    </row>
    <row r="133" spans="1:26" ht="15.75" x14ac:dyDescent="0.25">
      <c r="A133" s="483">
        <f>'[2]Budget with Assumptions'!A133</f>
        <v>0</v>
      </c>
      <c r="B133" s="542"/>
      <c r="C133" s="542"/>
      <c r="D133" s="439">
        <f>'[2]Budget with Assumptions'!J133</f>
        <v>0</v>
      </c>
      <c r="E133" s="797"/>
      <c r="F133" s="439">
        <f>'[2]Budget with Assumptions'!L133</f>
        <v>0</v>
      </c>
      <c r="G133" s="797"/>
      <c r="H133" s="439">
        <f>'[2]Budget with Assumptions'!N133</f>
        <v>0</v>
      </c>
      <c r="I133" s="797"/>
      <c r="J133" s="439">
        <f>'[2]Budget with Assumptions'!P133</f>
        <v>0</v>
      </c>
      <c r="K133" s="798"/>
      <c r="L133" s="439">
        <f>'[2]Budget with Assumptions'!R133</f>
        <v>0</v>
      </c>
      <c r="M133" s="784"/>
      <c r="N133" s="439">
        <f>'[2]Budget with Assumptions'!T133</f>
        <v>0</v>
      </c>
      <c r="P133" s="785">
        <f t="shared" si="35"/>
        <v>0</v>
      </c>
      <c r="Q133" s="785">
        <f t="shared" si="36"/>
        <v>0</v>
      </c>
      <c r="R133" s="785">
        <f t="shared" si="37"/>
        <v>0</v>
      </c>
      <c r="S133" s="785">
        <f t="shared" si="38"/>
        <v>0</v>
      </c>
      <c r="T133" s="785">
        <f t="shared" si="39"/>
        <v>0</v>
      </c>
      <c r="V133" s="811" t="e">
        <f t="shared" si="40"/>
        <v>#DIV/0!</v>
      </c>
      <c r="W133" s="811" t="e">
        <f t="shared" si="41"/>
        <v>#DIV/0!</v>
      </c>
      <c r="X133" s="811" t="e">
        <f t="shared" si="42"/>
        <v>#DIV/0!</v>
      </c>
      <c r="Y133" s="811" t="e">
        <f t="shared" si="43"/>
        <v>#DIV/0!</v>
      </c>
      <c r="Z133" s="811" t="e">
        <f t="shared" si="44"/>
        <v>#DIV/0!</v>
      </c>
    </row>
    <row r="134" spans="1:26" ht="15.75" x14ac:dyDescent="0.25">
      <c r="A134" s="483">
        <f>'[2]Budget with Assumptions'!A134</f>
        <v>0</v>
      </c>
      <c r="B134" s="542"/>
      <c r="C134" s="542"/>
      <c r="D134" s="439">
        <f>'[2]Budget with Assumptions'!J134</f>
        <v>0</v>
      </c>
      <c r="E134" s="797"/>
      <c r="F134" s="439">
        <f>'[2]Budget with Assumptions'!L134</f>
        <v>0</v>
      </c>
      <c r="G134" s="797"/>
      <c r="H134" s="439">
        <f>'[2]Budget with Assumptions'!N134</f>
        <v>0</v>
      </c>
      <c r="I134" s="797"/>
      <c r="J134" s="439">
        <f>'[2]Budget with Assumptions'!P134</f>
        <v>0</v>
      </c>
      <c r="K134" s="798"/>
      <c r="L134" s="439">
        <f>'[2]Budget with Assumptions'!R134</f>
        <v>0</v>
      </c>
      <c r="M134" s="784"/>
      <c r="N134" s="439">
        <f>'[2]Budget with Assumptions'!T134</f>
        <v>0</v>
      </c>
      <c r="P134" s="785">
        <f t="shared" si="35"/>
        <v>0</v>
      </c>
      <c r="Q134" s="785">
        <f t="shared" si="36"/>
        <v>0</v>
      </c>
      <c r="R134" s="785">
        <f t="shared" si="37"/>
        <v>0</v>
      </c>
      <c r="S134" s="785">
        <f t="shared" si="38"/>
        <v>0</v>
      </c>
      <c r="T134" s="785">
        <f t="shared" si="39"/>
        <v>0</v>
      </c>
      <c r="V134" s="811" t="e">
        <f t="shared" si="40"/>
        <v>#DIV/0!</v>
      </c>
      <c r="W134" s="811" t="e">
        <f t="shared" si="41"/>
        <v>#DIV/0!</v>
      </c>
      <c r="X134" s="811" t="e">
        <f t="shared" si="42"/>
        <v>#DIV/0!</v>
      </c>
      <c r="Y134" s="811" t="e">
        <f t="shared" si="43"/>
        <v>#DIV/0!</v>
      </c>
      <c r="Z134" s="811" t="e">
        <f t="shared" si="44"/>
        <v>#DIV/0!</v>
      </c>
    </row>
    <row r="135" spans="1:26" ht="15.75" x14ac:dyDescent="0.25">
      <c r="A135" s="483">
        <f>'[2]Budget with Assumptions'!A135</f>
        <v>0</v>
      </c>
      <c r="B135" s="542"/>
      <c r="C135" s="542"/>
      <c r="D135" s="439">
        <f>'[2]Budget with Assumptions'!J135</f>
        <v>0</v>
      </c>
      <c r="E135" s="797"/>
      <c r="F135" s="439">
        <f>'[2]Budget with Assumptions'!L135</f>
        <v>0</v>
      </c>
      <c r="G135" s="797"/>
      <c r="H135" s="439">
        <f>'[2]Budget with Assumptions'!N135</f>
        <v>0</v>
      </c>
      <c r="I135" s="797"/>
      <c r="J135" s="439">
        <f>'[2]Budget with Assumptions'!P135</f>
        <v>0</v>
      </c>
      <c r="K135" s="798"/>
      <c r="L135" s="439">
        <f>'[2]Budget with Assumptions'!R135</f>
        <v>0</v>
      </c>
      <c r="M135" s="784"/>
      <c r="N135" s="439">
        <f>'[2]Budget with Assumptions'!T135</f>
        <v>0</v>
      </c>
      <c r="P135" s="785">
        <f t="shared" si="35"/>
        <v>0</v>
      </c>
      <c r="Q135" s="785">
        <f t="shared" si="36"/>
        <v>0</v>
      </c>
      <c r="R135" s="785">
        <f t="shared" si="37"/>
        <v>0</v>
      </c>
      <c r="S135" s="785">
        <f t="shared" si="38"/>
        <v>0</v>
      </c>
      <c r="T135" s="785">
        <f t="shared" si="39"/>
        <v>0</v>
      </c>
      <c r="V135" s="811" t="e">
        <f t="shared" si="40"/>
        <v>#DIV/0!</v>
      </c>
      <c r="W135" s="811" t="e">
        <f t="shared" si="41"/>
        <v>#DIV/0!</v>
      </c>
      <c r="X135" s="811" t="e">
        <f t="shared" si="42"/>
        <v>#DIV/0!</v>
      </c>
      <c r="Y135" s="811" t="e">
        <f t="shared" si="43"/>
        <v>#DIV/0!</v>
      </c>
      <c r="Z135" s="811" t="e">
        <f t="shared" si="44"/>
        <v>#DIV/0!</v>
      </c>
    </row>
    <row r="136" spans="1:26" ht="15.75" x14ac:dyDescent="0.25">
      <c r="A136" s="483">
        <f>'[2]Budget with Assumptions'!A136</f>
        <v>0</v>
      </c>
      <c r="B136" s="542"/>
      <c r="C136" s="542"/>
      <c r="D136" s="439">
        <f>'[2]Budget with Assumptions'!J136</f>
        <v>0</v>
      </c>
      <c r="E136" s="797"/>
      <c r="F136" s="439">
        <f>'[2]Budget with Assumptions'!L136</f>
        <v>0</v>
      </c>
      <c r="G136" s="797"/>
      <c r="H136" s="439">
        <f>'[2]Budget with Assumptions'!N136</f>
        <v>0</v>
      </c>
      <c r="I136" s="797"/>
      <c r="J136" s="439">
        <f>'[2]Budget with Assumptions'!P136</f>
        <v>0</v>
      </c>
      <c r="K136" s="798"/>
      <c r="L136" s="439">
        <f>'[2]Budget with Assumptions'!R136</f>
        <v>0</v>
      </c>
      <c r="M136" s="784"/>
      <c r="N136" s="439">
        <f>'[2]Budget with Assumptions'!T136</f>
        <v>0</v>
      </c>
      <c r="P136" s="785">
        <f t="shared" si="35"/>
        <v>0</v>
      </c>
      <c r="Q136" s="785">
        <f t="shared" si="36"/>
        <v>0</v>
      </c>
      <c r="R136" s="785">
        <f t="shared" si="37"/>
        <v>0</v>
      </c>
      <c r="S136" s="785">
        <f t="shared" si="38"/>
        <v>0</v>
      </c>
      <c r="T136" s="785">
        <f t="shared" si="39"/>
        <v>0</v>
      </c>
      <c r="V136" s="811" t="e">
        <f t="shared" si="40"/>
        <v>#DIV/0!</v>
      </c>
      <c r="W136" s="811" t="e">
        <f t="shared" si="41"/>
        <v>#DIV/0!</v>
      </c>
      <c r="X136" s="811" t="e">
        <f t="shared" si="42"/>
        <v>#DIV/0!</v>
      </c>
      <c r="Y136" s="811" t="e">
        <f t="shared" si="43"/>
        <v>#DIV/0!</v>
      </c>
      <c r="Z136" s="811" t="e">
        <f t="shared" si="44"/>
        <v>#DIV/0!</v>
      </c>
    </row>
    <row r="137" spans="1:26" ht="16.5" thickBot="1" x14ac:dyDescent="0.3">
      <c r="A137" s="549"/>
      <c r="B137" s="542"/>
      <c r="C137" s="542"/>
      <c r="D137" s="813"/>
      <c r="E137" s="797"/>
      <c r="F137" s="813"/>
      <c r="G137" s="797"/>
      <c r="H137" s="813"/>
      <c r="I137" s="797"/>
      <c r="J137" s="813"/>
      <c r="K137" s="798"/>
      <c r="L137" s="814"/>
      <c r="M137" s="784"/>
      <c r="N137" s="814"/>
      <c r="P137" s="790"/>
      <c r="Q137" s="790"/>
      <c r="R137" s="790"/>
      <c r="S137" s="790"/>
      <c r="T137" s="790"/>
      <c r="V137" s="614"/>
      <c r="W137" s="614"/>
      <c r="X137" s="614"/>
      <c r="Y137" s="614"/>
      <c r="Z137" s="614"/>
    </row>
    <row r="138" spans="1:26" ht="16.5" thickBot="1" x14ac:dyDescent="0.3">
      <c r="A138" s="660" t="str">
        <f>'[2]Budget with Assumptions'!H138</f>
        <v>Total Occupancy</v>
      </c>
      <c r="B138" s="542"/>
      <c r="C138" s="542"/>
      <c r="D138" s="531">
        <f>SUM(D119:D136)</f>
        <v>0</v>
      </c>
      <c r="E138" s="532"/>
      <c r="F138" s="531">
        <f>SUM(F119:F136)</f>
        <v>0</v>
      </c>
      <c r="G138" s="532"/>
      <c r="H138" s="531">
        <f>SUM(H119:H136)</f>
        <v>0</v>
      </c>
      <c r="I138" s="532"/>
      <c r="J138" s="531">
        <f>SUM(J119:J136)</f>
        <v>0</v>
      </c>
      <c r="K138" s="533"/>
      <c r="L138" s="531">
        <f>SUM(L119:L136)</f>
        <v>0</v>
      </c>
      <c r="M138" s="791"/>
      <c r="N138" s="531">
        <f>SUM(N119:N136)</f>
        <v>0</v>
      </c>
      <c r="P138" s="815">
        <f>SUM(P119:P136)</f>
        <v>0</v>
      </c>
      <c r="Q138" s="815">
        <f>SUM(Q119:Q136)</f>
        <v>0</v>
      </c>
      <c r="R138" s="815">
        <f>SUM(R119:R136)</f>
        <v>0</v>
      </c>
      <c r="S138" s="815">
        <f>SUM(S119:S136)</f>
        <v>0</v>
      </c>
      <c r="T138" s="815">
        <f>SUM(T119:T136)</f>
        <v>0</v>
      </c>
      <c r="V138" s="816" t="e">
        <f>SUM(V119:V136)</f>
        <v>#DIV/0!</v>
      </c>
      <c r="W138" s="816" t="e">
        <f>SUM(W119:W136)</f>
        <v>#DIV/0!</v>
      </c>
      <c r="X138" s="816" t="e">
        <f>SUM(X119:X136)</f>
        <v>#DIV/0!</v>
      </c>
      <c r="Y138" s="816" t="e">
        <f>SUM(Y119:Y136)</f>
        <v>#DIV/0!</v>
      </c>
      <c r="Z138" s="816" t="e">
        <f>SUM(Z119:Z136)</f>
        <v>#DIV/0!</v>
      </c>
    </row>
    <row r="139" spans="1:26" ht="16.5" thickBot="1" x14ac:dyDescent="0.3">
      <c r="A139" s="552"/>
      <c r="B139" s="479"/>
      <c r="C139" s="479"/>
      <c r="D139" s="813"/>
      <c r="E139" s="818"/>
      <c r="F139" s="813"/>
      <c r="G139" s="818"/>
      <c r="H139" s="813"/>
      <c r="I139" s="818"/>
      <c r="J139" s="813"/>
      <c r="K139" s="819"/>
      <c r="L139" s="814"/>
      <c r="M139" s="820"/>
      <c r="N139" s="814"/>
      <c r="P139" s="790"/>
      <c r="Q139" s="790"/>
      <c r="R139" s="790"/>
      <c r="S139" s="790"/>
      <c r="T139" s="790"/>
      <c r="V139" s="614"/>
      <c r="W139" s="614"/>
      <c r="X139" s="614"/>
      <c r="Y139" s="614"/>
      <c r="Z139" s="614"/>
    </row>
    <row r="140" spans="1:26" ht="16.5" thickBot="1" x14ac:dyDescent="0.3">
      <c r="A140" s="507" t="str">
        <f>'[2]Budget with Assumptions'!H140</f>
        <v>Education Management Organization Fee</v>
      </c>
      <c r="B140" s="553"/>
      <c r="C140" s="553"/>
      <c r="D140" s="439">
        <f>'[2]Budget with Assumptions'!J140</f>
        <v>0</v>
      </c>
      <c r="E140" s="532"/>
      <c r="F140" s="439">
        <f>'[2]Budget with Assumptions'!L140</f>
        <v>0</v>
      </c>
      <c r="G140" s="797"/>
      <c r="H140" s="439">
        <f>'[2]Budget with Assumptions'!N140</f>
        <v>0</v>
      </c>
      <c r="I140" s="797"/>
      <c r="J140" s="439">
        <f>'[2]Budget with Assumptions'!P140</f>
        <v>0</v>
      </c>
      <c r="K140" s="798"/>
      <c r="L140" s="439">
        <f>'[2]Budget with Assumptions'!R140</f>
        <v>0</v>
      </c>
      <c r="M140" s="784"/>
      <c r="N140" s="439">
        <f>'[2]Budget with Assumptions'!T140</f>
        <v>0</v>
      </c>
      <c r="P140" s="792">
        <f>F140/$F$159</f>
        <v>0</v>
      </c>
      <c r="Q140" s="792">
        <f>H140/$H$159</f>
        <v>0</v>
      </c>
      <c r="R140" s="792">
        <f>J140/$J$159</f>
        <v>0</v>
      </c>
      <c r="S140" s="792">
        <f>L140/$L$159</f>
        <v>0</v>
      </c>
      <c r="T140" s="792">
        <f>N140/$N$159</f>
        <v>0</v>
      </c>
      <c r="V140" s="802" t="e">
        <f>F140/$F$178</f>
        <v>#DIV/0!</v>
      </c>
      <c r="W140" s="802" t="e">
        <f>H140/$H$178</f>
        <v>#DIV/0!</v>
      </c>
      <c r="X140" s="802" t="e">
        <f>J140/$J$178</f>
        <v>#DIV/0!</v>
      </c>
      <c r="Y140" s="802" t="e">
        <f>L140/$L$178</f>
        <v>#DIV/0!</v>
      </c>
      <c r="Z140" s="802" t="e">
        <f>N140/$N$178</f>
        <v>#DIV/0!</v>
      </c>
    </row>
    <row r="141" spans="1:26" ht="16.5" thickBot="1" x14ac:dyDescent="0.3">
      <c r="A141" s="552"/>
      <c r="B141" s="479"/>
      <c r="C141" s="479"/>
      <c r="D141" s="614"/>
      <c r="E141" s="614"/>
      <c r="F141" s="614"/>
      <c r="G141" s="614"/>
      <c r="H141" s="614"/>
      <c r="I141" s="614"/>
      <c r="J141" s="614"/>
      <c r="K141" s="779"/>
      <c r="L141" s="614"/>
      <c r="M141" s="779"/>
      <c r="N141" s="614"/>
      <c r="O141" s="1"/>
      <c r="P141" s="790"/>
      <c r="Q141" s="790"/>
      <c r="R141" s="790"/>
      <c r="S141" s="790"/>
      <c r="T141" s="790"/>
      <c r="U141" s="1"/>
      <c r="V141" s="614"/>
      <c r="W141" s="614"/>
      <c r="X141" s="614"/>
      <c r="Y141" s="614"/>
      <c r="Z141" s="614"/>
    </row>
    <row r="142" spans="1:26" ht="18.75" thickBot="1" x14ac:dyDescent="0.3">
      <c r="A142" s="794" t="s">
        <v>390</v>
      </c>
      <c r="B142" s="553"/>
      <c r="C142" s="553"/>
      <c r="D142" s="813"/>
      <c r="E142" s="818"/>
      <c r="F142" s="813"/>
      <c r="G142" s="818"/>
      <c r="H142" s="813"/>
      <c r="I142" s="818"/>
      <c r="J142" s="813"/>
      <c r="K142" s="819"/>
      <c r="L142" s="814"/>
      <c r="M142" s="820"/>
      <c r="N142" s="814"/>
      <c r="P142" s="790"/>
      <c r="Q142" s="790"/>
      <c r="R142" s="790"/>
      <c r="S142" s="790"/>
      <c r="T142" s="790"/>
      <c r="V142" s="614"/>
      <c r="W142" s="614"/>
      <c r="X142" s="614"/>
      <c r="Y142" s="614"/>
      <c r="Z142" s="614"/>
    </row>
    <row r="143" spans="1:26" ht="15.75" x14ac:dyDescent="0.25">
      <c r="A143" s="483" t="str">
        <f>'[2]Budget with Assumptions'!A143</f>
        <v>Non-Facility Loan Payments (P &amp; I)</v>
      </c>
      <c r="B143" s="544"/>
      <c r="C143" s="544"/>
      <c r="D143" s="439">
        <f>'[2]Budget with Assumptions'!J143</f>
        <v>0</v>
      </c>
      <c r="E143" s="797"/>
      <c r="F143" s="439">
        <f>'[2]Budget with Assumptions'!L143</f>
        <v>0</v>
      </c>
      <c r="G143" s="797"/>
      <c r="H143" s="439">
        <f>'[2]Budget with Assumptions'!N143</f>
        <v>0</v>
      </c>
      <c r="I143" s="797"/>
      <c r="J143" s="439">
        <f>'[2]Budget with Assumptions'!P143</f>
        <v>0</v>
      </c>
      <c r="K143" s="798"/>
      <c r="L143" s="439">
        <f>'[2]Budget with Assumptions'!R143</f>
        <v>0</v>
      </c>
      <c r="M143" s="784"/>
      <c r="N143" s="439">
        <f>'[2]Budget with Assumptions'!T143</f>
        <v>0</v>
      </c>
      <c r="P143" s="785">
        <f>F143/$F$159</f>
        <v>0</v>
      </c>
      <c r="Q143" s="785">
        <f>H143/$H$159</f>
        <v>0</v>
      </c>
      <c r="R143" s="785">
        <f>J143/$J$159</f>
        <v>0</v>
      </c>
      <c r="S143" s="785">
        <f>L143/$L$159</f>
        <v>0</v>
      </c>
      <c r="T143" s="785">
        <f>N143/$N$159</f>
        <v>0</v>
      </c>
      <c r="V143" s="811" t="e">
        <f>F143/$F$178</f>
        <v>#DIV/0!</v>
      </c>
      <c r="W143" s="811" t="e">
        <f>H143/$H$178</f>
        <v>#DIV/0!</v>
      </c>
      <c r="X143" s="811" t="e">
        <f>J143/$J$178</f>
        <v>#DIV/0!</v>
      </c>
      <c r="Y143" s="811" t="e">
        <f>L143/$L$178</f>
        <v>#DIV/0!</v>
      </c>
      <c r="Z143" s="811" t="e">
        <f>N143/$N$178</f>
        <v>#DIV/0!</v>
      </c>
    </row>
    <row r="144" spans="1:26" ht="15.75" x14ac:dyDescent="0.25">
      <c r="A144" s="483" t="str">
        <f>'[2]Budget with Assumptions'!A144</f>
        <v>Fundraising Expense</v>
      </c>
      <c r="B144" s="484"/>
      <c r="C144" s="484"/>
      <c r="D144" s="439">
        <f>'[2]Budget with Assumptions'!J144</f>
        <v>0</v>
      </c>
      <c r="E144" s="797"/>
      <c r="F144" s="439">
        <f>'[2]Budget with Assumptions'!L144</f>
        <v>0</v>
      </c>
      <c r="G144" s="797"/>
      <c r="H144" s="439">
        <f>'[2]Budget with Assumptions'!N144</f>
        <v>0</v>
      </c>
      <c r="I144" s="797"/>
      <c r="J144" s="439">
        <f>'[2]Budget with Assumptions'!P144</f>
        <v>0</v>
      </c>
      <c r="K144" s="798"/>
      <c r="L144" s="439">
        <f>'[2]Budget with Assumptions'!R144</f>
        <v>0</v>
      </c>
      <c r="M144" s="784"/>
      <c r="N144" s="439">
        <f>'[2]Budget with Assumptions'!T144</f>
        <v>0</v>
      </c>
      <c r="P144" s="785">
        <f t="shared" ref="P144:P155" si="45">F144/$F$159</f>
        <v>0</v>
      </c>
      <c r="Q144" s="785">
        <f t="shared" ref="Q144:Q155" si="46">H144/$H$159</f>
        <v>0</v>
      </c>
      <c r="R144" s="785">
        <f t="shared" ref="R144:R155" si="47">J144/$J$159</f>
        <v>0</v>
      </c>
      <c r="S144" s="785">
        <f t="shared" ref="S144:S155" si="48">L144/$L$159</f>
        <v>0</v>
      </c>
      <c r="T144" s="785">
        <f t="shared" ref="T144:T155" si="49">N144/$N$159</f>
        <v>0</v>
      </c>
      <c r="V144" s="811" t="e">
        <f t="shared" ref="V144:V155" si="50">F144/$F$178</f>
        <v>#DIV/0!</v>
      </c>
      <c r="W144" s="811" t="e">
        <f t="shared" ref="W144:W155" si="51">H144/$H$178</f>
        <v>#DIV/0!</v>
      </c>
      <c r="X144" s="811" t="e">
        <f t="shared" ref="X144:X155" si="52">J144/$J$178</f>
        <v>#DIV/0!</v>
      </c>
      <c r="Y144" s="811" t="e">
        <f t="shared" ref="Y144:Y155" si="53">L144/$L$178</f>
        <v>#DIV/0!</v>
      </c>
      <c r="Z144" s="811" t="e">
        <f t="shared" ref="Z144:Z155" si="54">N144/$N$178</f>
        <v>#DIV/0!</v>
      </c>
    </row>
    <row r="145" spans="1:26" ht="15.75" x14ac:dyDescent="0.25">
      <c r="A145" s="483" t="str">
        <f>'[2]Budget with Assumptions'!A145</f>
        <v>Contingency</v>
      </c>
      <c r="B145" s="484"/>
      <c r="C145" s="484"/>
      <c r="D145" s="439">
        <f>'[2]Budget with Assumptions'!J145</f>
        <v>0</v>
      </c>
      <c r="E145" s="797"/>
      <c r="F145" s="439">
        <f>'[2]Budget with Assumptions'!L145</f>
        <v>0</v>
      </c>
      <c r="G145" s="797"/>
      <c r="H145" s="439">
        <f>'[2]Budget with Assumptions'!N145</f>
        <v>0</v>
      </c>
      <c r="I145" s="797"/>
      <c r="J145" s="439">
        <f>'[2]Budget with Assumptions'!P145</f>
        <v>0</v>
      </c>
      <c r="K145" s="798"/>
      <c r="L145" s="439">
        <f>'[2]Budget with Assumptions'!R145</f>
        <v>0</v>
      </c>
      <c r="M145" s="784"/>
      <c r="N145" s="439">
        <f>'[2]Budget with Assumptions'!T145</f>
        <v>0</v>
      </c>
      <c r="O145" s="1"/>
      <c r="P145" s="785">
        <f t="shared" si="45"/>
        <v>0</v>
      </c>
      <c r="Q145" s="785">
        <f t="shared" si="46"/>
        <v>0</v>
      </c>
      <c r="R145" s="785">
        <f t="shared" si="47"/>
        <v>0</v>
      </c>
      <c r="S145" s="785">
        <f t="shared" si="48"/>
        <v>0</v>
      </c>
      <c r="T145" s="785">
        <f t="shared" si="49"/>
        <v>0</v>
      </c>
      <c r="V145" s="811" t="e">
        <f t="shared" si="50"/>
        <v>#DIV/0!</v>
      </c>
      <c r="W145" s="811" t="e">
        <f t="shared" si="51"/>
        <v>#DIV/0!</v>
      </c>
      <c r="X145" s="811" t="e">
        <f t="shared" si="52"/>
        <v>#DIV/0!</v>
      </c>
      <c r="Y145" s="811" t="e">
        <f t="shared" si="53"/>
        <v>#DIV/0!</v>
      </c>
      <c r="Z145" s="811" t="e">
        <f t="shared" si="54"/>
        <v>#DIV/0!</v>
      </c>
    </row>
    <row r="146" spans="1:26" ht="15.75" x14ac:dyDescent="0.25">
      <c r="A146" s="483" t="str">
        <f>'[2]Budget with Assumptions'!A146</f>
        <v>Liability Insurance</v>
      </c>
      <c r="B146" s="484"/>
      <c r="C146" s="484"/>
      <c r="D146" s="439">
        <f>'[2]Budget with Assumptions'!J146</f>
        <v>0</v>
      </c>
      <c r="E146" s="797"/>
      <c r="F146" s="439">
        <f>'[2]Budget with Assumptions'!L146</f>
        <v>0</v>
      </c>
      <c r="G146" s="797"/>
      <c r="H146" s="439">
        <f>'[2]Budget with Assumptions'!N146</f>
        <v>0</v>
      </c>
      <c r="I146" s="797"/>
      <c r="J146" s="439">
        <f>'[2]Budget with Assumptions'!P146</f>
        <v>0</v>
      </c>
      <c r="K146" s="798"/>
      <c r="L146" s="439">
        <f>'[2]Budget with Assumptions'!R146</f>
        <v>0</v>
      </c>
      <c r="M146" s="784"/>
      <c r="N146" s="439">
        <f>'[2]Budget with Assumptions'!T146</f>
        <v>0</v>
      </c>
      <c r="O146" s="1"/>
      <c r="P146" s="785">
        <f t="shared" si="45"/>
        <v>0</v>
      </c>
      <c r="Q146" s="785">
        <f t="shared" si="46"/>
        <v>0</v>
      </c>
      <c r="R146" s="785">
        <f t="shared" si="47"/>
        <v>0</v>
      </c>
      <c r="S146" s="785">
        <f t="shared" si="48"/>
        <v>0</v>
      </c>
      <c r="T146" s="785">
        <f t="shared" si="49"/>
        <v>0</v>
      </c>
      <c r="V146" s="811" t="e">
        <f t="shared" si="50"/>
        <v>#DIV/0!</v>
      </c>
      <c r="W146" s="811" t="e">
        <f t="shared" si="51"/>
        <v>#DIV/0!</v>
      </c>
      <c r="X146" s="811" t="e">
        <f t="shared" si="52"/>
        <v>#DIV/0!</v>
      </c>
      <c r="Y146" s="811" t="e">
        <f t="shared" si="53"/>
        <v>#DIV/0!</v>
      </c>
      <c r="Z146" s="811" t="e">
        <f t="shared" si="54"/>
        <v>#DIV/0!</v>
      </c>
    </row>
    <row r="147" spans="1:26" ht="15.75" x14ac:dyDescent="0.25">
      <c r="A147" s="483" t="str">
        <f>'[2]Budget with Assumptions'!A147</f>
        <v>Replacement Reserve</v>
      </c>
      <c r="B147" s="484"/>
      <c r="C147" s="484"/>
      <c r="D147" s="439">
        <f>'[2]Budget with Assumptions'!J147</f>
        <v>0</v>
      </c>
      <c r="E147" s="797"/>
      <c r="F147" s="439">
        <f>'[2]Budget with Assumptions'!L147</f>
        <v>0</v>
      </c>
      <c r="G147" s="797"/>
      <c r="H147" s="439">
        <f>'[2]Budget with Assumptions'!N147</f>
        <v>0</v>
      </c>
      <c r="I147" s="797"/>
      <c r="J147" s="439">
        <f>'[2]Budget with Assumptions'!P147</f>
        <v>0</v>
      </c>
      <c r="K147" s="798"/>
      <c r="L147" s="439">
        <f>'[2]Budget with Assumptions'!R147</f>
        <v>0</v>
      </c>
      <c r="M147" s="784"/>
      <c r="N147" s="439">
        <f>'[2]Budget with Assumptions'!T147</f>
        <v>0</v>
      </c>
      <c r="O147" s="1"/>
      <c r="P147" s="785">
        <f t="shared" si="45"/>
        <v>0</v>
      </c>
      <c r="Q147" s="785">
        <f t="shared" si="46"/>
        <v>0</v>
      </c>
      <c r="R147" s="785">
        <f t="shared" si="47"/>
        <v>0</v>
      </c>
      <c r="S147" s="785">
        <f t="shared" si="48"/>
        <v>0</v>
      </c>
      <c r="T147" s="785">
        <f t="shared" si="49"/>
        <v>0</v>
      </c>
      <c r="V147" s="811" t="e">
        <f t="shared" si="50"/>
        <v>#DIV/0!</v>
      </c>
      <c r="W147" s="811" t="e">
        <f t="shared" si="51"/>
        <v>#DIV/0!</v>
      </c>
      <c r="X147" s="811" t="e">
        <f t="shared" si="52"/>
        <v>#DIV/0!</v>
      </c>
      <c r="Y147" s="811" t="e">
        <f t="shared" si="53"/>
        <v>#DIV/0!</v>
      </c>
      <c r="Z147" s="811" t="e">
        <f t="shared" si="54"/>
        <v>#DIV/0!</v>
      </c>
    </row>
    <row r="148" spans="1:26" ht="15.75" x14ac:dyDescent="0.25">
      <c r="A148" s="483" t="str">
        <f>'[2]Budget with Assumptions'!A148</f>
        <v>Directors and Officers' Insurance</v>
      </c>
      <c r="B148" s="484"/>
      <c r="C148" s="484"/>
      <c r="D148" s="439">
        <f>'[2]Budget with Assumptions'!J148</f>
        <v>0</v>
      </c>
      <c r="E148" s="797"/>
      <c r="F148" s="439">
        <f>'[2]Budget with Assumptions'!L148</f>
        <v>0</v>
      </c>
      <c r="G148" s="797"/>
      <c r="H148" s="439">
        <f>'[2]Budget with Assumptions'!N148</f>
        <v>0</v>
      </c>
      <c r="I148" s="797"/>
      <c r="J148" s="439">
        <f>'[2]Budget with Assumptions'!P148</f>
        <v>0</v>
      </c>
      <c r="K148" s="798"/>
      <c r="L148" s="439">
        <f>'[2]Budget with Assumptions'!R148</f>
        <v>0</v>
      </c>
      <c r="M148" s="784"/>
      <c r="N148" s="439">
        <f>'[2]Budget with Assumptions'!T148</f>
        <v>0</v>
      </c>
      <c r="O148" s="1"/>
      <c r="P148" s="785">
        <f t="shared" si="45"/>
        <v>0</v>
      </c>
      <c r="Q148" s="785">
        <f t="shared" si="46"/>
        <v>0</v>
      </c>
      <c r="R148" s="785">
        <f t="shared" si="47"/>
        <v>0</v>
      </c>
      <c r="S148" s="785">
        <f t="shared" si="48"/>
        <v>0</v>
      </c>
      <c r="T148" s="785">
        <f t="shared" si="49"/>
        <v>0</v>
      </c>
      <c r="V148" s="811" t="e">
        <f t="shared" si="50"/>
        <v>#DIV/0!</v>
      </c>
      <c r="W148" s="811" t="e">
        <f t="shared" si="51"/>
        <v>#DIV/0!</v>
      </c>
      <c r="X148" s="811" t="e">
        <f t="shared" si="52"/>
        <v>#DIV/0!</v>
      </c>
      <c r="Y148" s="811" t="e">
        <f t="shared" si="53"/>
        <v>#DIV/0!</v>
      </c>
      <c r="Z148" s="811" t="e">
        <f t="shared" si="54"/>
        <v>#DIV/0!</v>
      </c>
    </row>
    <row r="149" spans="1:26" ht="15.75" x14ac:dyDescent="0.25">
      <c r="A149" s="483" t="str">
        <f>'[2]Budget with Assumptions'!A149</f>
        <v>Automobile Insurance</v>
      </c>
      <c r="B149" s="484"/>
      <c r="C149" s="484"/>
      <c r="D149" s="439">
        <f>'[2]Budget with Assumptions'!J149</f>
        <v>0</v>
      </c>
      <c r="E149" s="797"/>
      <c r="F149" s="439">
        <f>'[2]Budget with Assumptions'!L149</f>
        <v>0</v>
      </c>
      <c r="G149" s="797"/>
      <c r="H149" s="439">
        <f>'[2]Budget with Assumptions'!N149</f>
        <v>0</v>
      </c>
      <c r="I149" s="797"/>
      <c r="J149" s="439">
        <f>'[2]Budget with Assumptions'!P149</f>
        <v>0</v>
      </c>
      <c r="K149" s="798"/>
      <c r="L149" s="439">
        <f>'[2]Budget with Assumptions'!R149</f>
        <v>0</v>
      </c>
      <c r="M149" s="784"/>
      <c r="N149" s="439">
        <f>'[2]Budget with Assumptions'!T149</f>
        <v>0</v>
      </c>
      <c r="O149" s="1"/>
      <c r="P149" s="785">
        <f t="shared" si="45"/>
        <v>0</v>
      </c>
      <c r="Q149" s="785">
        <f t="shared" si="46"/>
        <v>0</v>
      </c>
      <c r="R149" s="785">
        <f t="shared" si="47"/>
        <v>0</v>
      </c>
      <c r="S149" s="785">
        <f t="shared" si="48"/>
        <v>0</v>
      </c>
      <c r="T149" s="785">
        <f t="shared" si="49"/>
        <v>0</v>
      </c>
      <c r="V149" s="811" t="e">
        <f t="shared" si="50"/>
        <v>#DIV/0!</v>
      </c>
      <c r="W149" s="811" t="e">
        <f t="shared" si="51"/>
        <v>#DIV/0!</v>
      </c>
      <c r="X149" s="811" t="e">
        <f t="shared" si="52"/>
        <v>#DIV/0!</v>
      </c>
      <c r="Y149" s="811" t="e">
        <f t="shared" si="53"/>
        <v>#DIV/0!</v>
      </c>
      <c r="Z149" s="811" t="e">
        <f t="shared" si="54"/>
        <v>#DIV/0!</v>
      </c>
    </row>
    <row r="150" spans="1:26" ht="15.75" x14ac:dyDescent="0.25">
      <c r="A150" s="483" t="str">
        <f>'[2]Budget with Assumptions'!A150</f>
        <v>Indemnity Insurance</v>
      </c>
      <c r="B150" s="484"/>
      <c r="C150" s="484"/>
      <c r="D150" s="439">
        <f>'[2]Budget with Assumptions'!J150</f>
        <v>0</v>
      </c>
      <c r="E150" s="797"/>
      <c r="F150" s="439">
        <f>'[2]Budget with Assumptions'!L150</f>
        <v>0</v>
      </c>
      <c r="G150" s="797"/>
      <c r="H150" s="439">
        <f>'[2]Budget with Assumptions'!N150</f>
        <v>0</v>
      </c>
      <c r="I150" s="797"/>
      <c r="J150" s="439">
        <f>'[2]Budget with Assumptions'!P150</f>
        <v>0</v>
      </c>
      <c r="K150" s="798"/>
      <c r="L150" s="439">
        <f>'[2]Budget with Assumptions'!R150</f>
        <v>0</v>
      </c>
      <c r="M150" s="784"/>
      <c r="N150" s="439">
        <f>'[2]Budget with Assumptions'!T150</f>
        <v>0</v>
      </c>
      <c r="O150" s="1"/>
      <c r="P150" s="785">
        <f t="shared" si="45"/>
        <v>0</v>
      </c>
      <c r="Q150" s="785">
        <f t="shared" si="46"/>
        <v>0</v>
      </c>
      <c r="R150" s="785">
        <f t="shared" si="47"/>
        <v>0</v>
      </c>
      <c r="S150" s="785">
        <f t="shared" si="48"/>
        <v>0</v>
      </c>
      <c r="T150" s="785">
        <f t="shared" si="49"/>
        <v>0</v>
      </c>
      <c r="V150" s="811" t="e">
        <f t="shared" si="50"/>
        <v>#DIV/0!</v>
      </c>
      <c r="W150" s="811" t="e">
        <f t="shared" si="51"/>
        <v>#DIV/0!</v>
      </c>
      <c r="X150" s="811" t="e">
        <f t="shared" si="52"/>
        <v>#DIV/0!</v>
      </c>
      <c r="Y150" s="811" t="e">
        <f t="shared" si="53"/>
        <v>#DIV/0!</v>
      </c>
      <c r="Z150" s="811" t="e">
        <f t="shared" si="54"/>
        <v>#DIV/0!</v>
      </c>
    </row>
    <row r="151" spans="1:26" ht="15.75" x14ac:dyDescent="0.25">
      <c r="A151" s="483" t="str">
        <f>'[2]Budget with Assumptions'!A151</f>
        <v>Other Insurance</v>
      </c>
      <c r="B151" s="484"/>
      <c r="C151" s="484"/>
      <c r="D151" s="439">
        <f>'[2]Budget with Assumptions'!J151</f>
        <v>0</v>
      </c>
      <c r="E151" s="797"/>
      <c r="F151" s="439">
        <f>'[2]Budget with Assumptions'!L151</f>
        <v>0</v>
      </c>
      <c r="G151" s="797"/>
      <c r="H151" s="439">
        <f>'[2]Budget with Assumptions'!N151</f>
        <v>0</v>
      </c>
      <c r="I151" s="797"/>
      <c r="J151" s="439">
        <f>'[2]Budget with Assumptions'!P151</f>
        <v>0</v>
      </c>
      <c r="K151" s="798"/>
      <c r="L151" s="439">
        <f>'[2]Budget with Assumptions'!R151</f>
        <v>0</v>
      </c>
      <c r="M151" s="784"/>
      <c r="N151" s="439">
        <f>'[2]Budget with Assumptions'!T151</f>
        <v>0</v>
      </c>
      <c r="O151" s="1"/>
      <c r="P151" s="785">
        <f t="shared" si="45"/>
        <v>0</v>
      </c>
      <c r="Q151" s="785">
        <f t="shared" si="46"/>
        <v>0</v>
      </c>
      <c r="R151" s="785">
        <f t="shared" si="47"/>
        <v>0</v>
      </c>
      <c r="S151" s="785">
        <f t="shared" si="48"/>
        <v>0</v>
      </c>
      <c r="T151" s="785">
        <f t="shared" si="49"/>
        <v>0</v>
      </c>
      <c r="V151" s="811" t="e">
        <f t="shared" si="50"/>
        <v>#DIV/0!</v>
      </c>
      <c r="W151" s="811" t="e">
        <f t="shared" si="51"/>
        <v>#DIV/0!</v>
      </c>
      <c r="X151" s="811" t="e">
        <f t="shared" si="52"/>
        <v>#DIV/0!</v>
      </c>
      <c r="Y151" s="811" t="e">
        <f t="shared" si="53"/>
        <v>#DIV/0!</v>
      </c>
      <c r="Z151" s="811" t="e">
        <f t="shared" si="54"/>
        <v>#DIV/0!</v>
      </c>
    </row>
    <row r="152" spans="1:26" ht="15.75" x14ac:dyDescent="0.25">
      <c r="A152" s="483">
        <f>'[2]Budget with Assumptions'!A152</f>
        <v>0</v>
      </c>
      <c r="B152" s="484"/>
      <c r="C152" s="484"/>
      <c r="D152" s="439">
        <f>'[2]Budget with Assumptions'!J152</f>
        <v>0</v>
      </c>
      <c r="E152" s="797"/>
      <c r="F152" s="439">
        <f>'[2]Budget with Assumptions'!L152</f>
        <v>0</v>
      </c>
      <c r="G152" s="797"/>
      <c r="H152" s="439">
        <f>'[2]Budget with Assumptions'!N152</f>
        <v>0</v>
      </c>
      <c r="I152" s="797"/>
      <c r="J152" s="439">
        <f>'[2]Budget with Assumptions'!P152</f>
        <v>0</v>
      </c>
      <c r="K152" s="798"/>
      <c r="L152" s="439">
        <f>'[2]Budget with Assumptions'!R152</f>
        <v>0</v>
      </c>
      <c r="M152" s="784"/>
      <c r="N152" s="439">
        <f>'[2]Budget with Assumptions'!T152</f>
        <v>0</v>
      </c>
      <c r="O152" s="1"/>
      <c r="P152" s="785">
        <f t="shared" si="45"/>
        <v>0</v>
      </c>
      <c r="Q152" s="785">
        <f t="shared" si="46"/>
        <v>0</v>
      </c>
      <c r="R152" s="785">
        <f t="shared" si="47"/>
        <v>0</v>
      </c>
      <c r="S152" s="785">
        <f t="shared" si="48"/>
        <v>0</v>
      </c>
      <c r="T152" s="785">
        <f t="shared" si="49"/>
        <v>0</v>
      </c>
      <c r="V152" s="811" t="e">
        <f>F152/$F$178</f>
        <v>#DIV/0!</v>
      </c>
      <c r="W152" s="811" t="e">
        <f>H152/$H$178</f>
        <v>#DIV/0!</v>
      </c>
      <c r="X152" s="811" t="e">
        <f>J152/$J$178</f>
        <v>#DIV/0!</v>
      </c>
      <c r="Y152" s="811" t="e">
        <f>L152/$L$178</f>
        <v>#DIV/0!</v>
      </c>
      <c r="Z152" s="811" t="e">
        <f>N152/$N$178</f>
        <v>#DIV/0!</v>
      </c>
    </row>
    <row r="153" spans="1:26" ht="15.75" x14ac:dyDescent="0.25">
      <c r="A153" s="483">
        <f>'[2]Budget with Assumptions'!A153</f>
        <v>0</v>
      </c>
      <c r="B153" s="484"/>
      <c r="C153" s="484"/>
      <c r="D153" s="439">
        <f>'[2]Budget with Assumptions'!J153</f>
        <v>0</v>
      </c>
      <c r="E153" s="797"/>
      <c r="F153" s="439">
        <f>'[2]Budget with Assumptions'!L153</f>
        <v>0</v>
      </c>
      <c r="G153" s="797"/>
      <c r="H153" s="439">
        <f>'[2]Budget with Assumptions'!N153</f>
        <v>0</v>
      </c>
      <c r="I153" s="797"/>
      <c r="J153" s="439">
        <f>'[2]Budget with Assumptions'!P153</f>
        <v>0</v>
      </c>
      <c r="K153" s="798"/>
      <c r="L153" s="439">
        <f>'[2]Budget with Assumptions'!R153</f>
        <v>0</v>
      </c>
      <c r="M153" s="784"/>
      <c r="N153" s="439">
        <f>'[2]Budget with Assumptions'!T153</f>
        <v>0</v>
      </c>
      <c r="O153" s="1"/>
      <c r="P153" s="785">
        <f t="shared" si="45"/>
        <v>0</v>
      </c>
      <c r="Q153" s="785">
        <f t="shared" si="46"/>
        <v>0</v>
      </c>
      <c r="R153" s="785">
        <f t="shared" si="47"/>
        <v>0</v>
      </c>
      <c r="S153" s="785">
        <f t="shared" si="48"/>
        <v>0</v>
      </c>
      <c r="T153" s="785">
        <f t="shared" si="49"/>
        <v>0</v>
      </c>
      <c r="V153" s="811" t="e">
        <f>F153/$F$178</f>
        <v>#DIV/0!</v>
      </c>
      <c r="W153" s="811" t="e">
        <f>H153/$H$178</f>
        <v>#DIV/0!</v>
      </c>
      <c r="X153" s="811" t="e">
        <f>J153/$J$178</f>
        <v>#DIV/0!</v>
      </c>
      <c r="Y153" s="811" t="e">
        <f>L153/$L$178</f>
        <v>#DIV/0!</v>
      </c>
      <c r="Z153" s="811" t="e">
        <f>N153/$N$178</f>
        <v>#DIV/0!</v>
      </c>
    </row>
    <row r="154" spans="1:26" ht="15.75" x14ac:dyDescent="0.25">
      <c r="A154" s="483">
        <f>'[2]Budget with Assumptions'!A154</f>
        <v>0</v>
      </c>
      <c r="B154" s="542"/>
      <c r="C154" s="542"/>
      <c r="D154" s="439">
        <f>'[2]Budget with Assumptions'!J154</f>
        <v>0</v>
      </c>
      <c r="E154" s="797"/>
      <c r="F154" s="439">
        <f>'[2]Budget with Assumptions'!L154</f>
        <v>0</v>
      </c>
      <c r="G154" s="797"/>
      <c r="H154" s="439">
        <f>'[2]Budget with Assumptions'!N154</f>
        <v>0</v>
      </c>
      <c r="I154" s="797"/>
      <c r="J154" s="439">
        <f>'[2]Budget with Assumptions'!P154</f>
        <v>0</v>
      </c>
      <c r="K154" s="798"/>
      <c r="L154" s="439">
        <f>'[2]Budget with Assumptions'!R154</f>
        <v>0</v>
      </c>
      <c r="M154" s="784"/>
      <c r="N154" s="439">
        <f>'[2]Budget with Assumptions'!T154</f>
        <v>0</v>
      </c>
      <c r="O154" s="1"/>
      <c r="P154" s="785">
        <f t="shared" si="45"/>
        <v>0</v>
      </c>
      <c r="Q154" s="785">
        <f t="shared" si="46"/>
        <v>0</v>
      </c>
      <c r="R154" s="785">
        <f t="shared" si="47"/>
        <v>0</v>
      </c>
      <c r="S154" s="785">
        <f t="shared" si="48"/>
        <v>0</v>
      </c>
      <c r="T154" s="785">
        <f t="shared" si="49"/>
        <v>0</v>
      </c>
      <c r="V154" s="811" t="e">
        <f t="shared" si="50"/>
        <v>#DIV/0!</v>
      </c>
      <c r="W154" s="811" t="e">
        <f t="shared" si="51"/>
        <v>#DIV/0!</v>
      </c>
      <c r="X154" s="811" t="e">
        <f t="shared" si="52"/>
        <v>#DIV/0!</v>
      </c>
      <c r="Y154" s="811" t="e">
        <f t="shared" si="53"/>
        <v>#DIV/0!</v>
      </c>
      <c r="Z154" s="811" t="e">
        <f t="shared" si="54"/>
        <v>#DIV/0!</v>
      </c>
    </row>
    <row r="155" spans="1:26" ht="15.75" x14ac:dyDescent="0.25">
      <c r="A155" s="483">
        <f>'[2]Budget with Assumptions'!A155</f>
        <v>0</v>
      </c>
      <c r="B155" s="542"/>
      <c r="C155" s="542"/>
      <c r="D155" s="439">
        <f>'[2]Budget with Assumptions'!J155</f>
        <v>0</v>
      </c>
      <c r="E155" s="797"/>
      <c r="F155" s="439">
        <f>'[2]Budget with Assumptions'!L155</f>
        <v>0</v>
      </c>
      <c r="G155" s="797"/>
      <c r="H155" s="439">
        <f>'[2]Budget with Assumptions'!N155</f>
        <v>0</v>
      </c>
      <c r="I155" s="797"/>
      <c r="J155" s="439">
        <f>'[2]Budget with Assumptions'!P155</f>
        <v>0</v>
      </c>
      <c r="K155" s="798"/>
      <c r="L155" s="439">
        <f>'[2]Budget with Assumptions'!R155</f>
        <v>0</v>
      </c>
      <c r="M155" s="784"/>
      <c r="N155" s="439">
        <f>'[2]Budget with Assumptions'!T155</f>
        <v>0</v>
      </c>
      <c r="O155" s="1"/>
      <c r="P155" s="785">
        <f t="shared" si="45"/>
        <v>0</v>
      </c>
      <c r="Q155" s="785">
        <f t="shared" si="46"/>
        <v>0</v>
      </c>
      <c r="R155" s="785">
        <f t="shared" si="47"/>
        <v>0</v>
      </c>
      <c r="S155" s="785">
        <f t="shared" si="48"/>
        <v>0</v>
      </c>
      <c r="T155" s="785">
        <f t="shared" si="49"/>
        <v>0</v>
      </c>
      <c r="V155" s="811" t="e">
        <f t="shared" si="50"/>
        <v>#DIV/0!</v>
      </c>
      <c r="W155" s="811" t="e">
        <f t="shared" si="51"/>
        <v>#DIV/0!</v>
      </c>
      <c r="X155" s="811" t="e">
        <f t="shared" si="52"/>
        <v>#DIV/0!</v>
      </c>
      <c r="Y155" s="811" t="e">
        <f t="shared" si="53"/>
        <v>#DIV/0!</v>
      </c>
      <c r="Z155" s="811" t="e">
        <f t="shared" si="54"/>
        <v>#DIV/0!</v>
      </c>
    </row>
    <row r="156" spans="1:26" ht="16.5" thickBot="1" x14ac:dyDescent="0.3">
      <c r="A156" s="502"/>
      <c r="B156" s="542"/>
      <c r="C156" s="542"/>
      <c r="D156" s="813"/>
      <c r="E156" s="797"/>
      <c r="F156" s="813"/>
      <c r="G156" s="797"/>
      <c r="H156" s="813"/>
      <c r="I156" s="797"/>
      <c r="J156" s="813"/>
      <c r="K156" s="798"/>
      <c r="L156" s="814"/>
      <c r="M156" s="784"/>
      <c r="N156" s="814"/>
      <c r="O156" s="1"/>
      <c r="P156" s="790"/>
      <c r="Q156" s="790"/>
      <c r="R156" s="790"/>
      <c r="S156" s="790"/>
      <c r="T156" s="790"/>
      <c r="V156" s="614"/>
      <c r="W156" s="614"/>
      <c r="X156" s="614"/>
      <c r="Y156" s="614"/>
      <c r="Z156" s="614"/>
    </row>
    <row r="157" spans="1:26" ht="16.5" thickBot="1" x14ac:dyDescent="0.3">
      <c r="A157" s="507" t="s">
        <v>400</v>
      </c>
      <c r="B157" s="484"/>
      <c r="C157" s="484"/>
      <c r="D157" s="531">
        <f>SUM(D143:D155)</f>
        <v>0</v>
      </c>
      <c r="E157" s="532"/>
      <c r="F157" s="531">
        <f>SUM(F143:F155)</f>
        <v>0</v>
      </c>
      <c r="G157" s="532"/>
      <c r="H157" s="531">
        <f>SUM(H143:H155)</f>
        <v>0</v>
      </c>
      <c r="I157" s="532"/>
      <c r="J157" s="531">
        <f>SUM(J143:J155)</f>
        <v>0</v>
      </c>
      <c r="K157" s="533"/>
      <c r="L157" s="531">
        <f>SUM(L143:L155)</f>
        <v>0</v>
      </c>
      <c r="M157" s="791"/>
      <c r="N157" s="531">
        <f>SUM(N143:N155)</f>
        <v>0</v>
      </c>
      <c r="O157" s="772"/>
      <c r="P157" s="815">
        <f>SUM(P143:P155)</f>
        <v>0</v>
      </c>
      <c r="Q157" s="815">
        <f>SUM(Q143:Q155)</f>
        <v>0</v>
      </c>
      <c r="R157" s="815">
        <f>SUM(R143:R155)</f>
        <v>0</v>
      </c>
      <c r="S157" s="815">
        <f>SUM(S143:S155)</f>
        <v>0</v>
      </c>
      <c r="T157" s="815">
        <f>SUM(T143:T155)</f>
        <v>0</v>
      </c>
      <c r="V157" s="816" t="e">
        <f>SUM(V143:V155)</f>
        <v>#DIV/0!</v>
      </c>
      <c r="W157" s="816" t="e">
        <f>SUM(W143:W155)</f>
        <v>#DIV/0!</v>
      </c>
      <c r="X157" s="816" t="e">
        <f>SUM(X143:X155)</f>
        <v>#DIV/0!</v>
      </c>
      <c r="Y157" s="816" t="e">
        <f>SUM(Y143:Y155)</f>
        <v>#DIV/0!</v>
      </c>
      <c r="Z157" s="816" t="e">
        <f>SUM(Z143:Z155)</f>
        <v>#DIV/0!</v>
      </c>
    </row>
    <row r="158" spans="1:26" ht="16.5" thickBot="1" x14ac:dyDescent="0.3">
      <c r="A158" s="565"/>
      <c r="B158" s="479"/>
      <c r="C158" s="479"/>
      <c r="D158" s="614"/>
      <c r="E158" s="614"/>
      <c r="F158" s="614"/>
      <c r="G158" s="614"/>
      <c r="H158" s="614"/>
      <c r="I158" s="614"/>
      <c r="J158" s="614"/>
      <c r="K158" s="779"/>
      <c r="L158" s="614"/>
      <c r="M158" s="779"/>
      <c r="N158" s="614"/>
      <c r="O158" s="1"/>
      <c r="P158" s="790"/>
      <c r="Q158" s="790"/>
      <c r="R158" s="790"/>
      <c r="S158" s="790"/>
      <c r="T158" s="790"/>
      <c r="U158" s="1"/>
      <c r="V158" s="614"/>
      <c r="W158" s="614"/>
      <c r="X158" s="614"/>
      <c r="Y158" s="614"/>
      <c r="Z158" s="614"/>
    </row>
    <row r="159" spans="1:26" ht="16.5" thickBot="1" x14ac:dyDescent="0.3">
      <c r="A159" s="570" t="s">
        <v>401</v>
      </c>
      <c r="B159" s="563"/>
      <c r="C159" s="563"/>
      <c r="D159" s="531">
        <f>D64+D92+D116+D138+D140+D157</f>
        <v>176335</v>
      </c>
      <c r="E159" s="821"/>
      <c r="F159" s="531">
        <f>F64+F92+F116+F138+F140+F157</f>
        <v>176335</v>
      </c>
      <c r="G159" s="821"/>
      <c r="H159" s="531">
        <f>H64+H92+H116+H138+H140+H157</f>
        <v>176335</v>
      </c>
      <c r="I159" s="821"/>
      <c r="J159" s="531">
        <f>J64+J92+J116+J138+J140+J157</f>
        <v>176335</v>
      </c>
      <c r="K159" s="822"/>
      <c r="L159" s="531">
        <f>L64+L92+L116+L138+L140+L157</f>
        <v>176335</v>
      </c>
      <c r="M159" s="823"/>
      <c r="N159" s="531">
        <f>N64+N92+N116+N138+N140+N157</f>
        <v>146010</v>
      </c>
      <c r="O159" s="1"/>
      <c r="P159" s="824">
        <f>P64+P92+P116+P138+P140+P157</f>
        <v>1</v>
      </c>
      <c r="Q159" s="824">
        <f>Q64+Q92+Q116+Q138+Q140+Q157</f>
        <v>1</v>
      </c>
      <c r="R159" s="824">
        <f>R64+R92+R116+R138+R140+R157</f>
        <v>1</v>
      </c>
      <c r="S159" s="824">
        <f>S64+S92+S116+S138+S140+S157</f>
        <v>1</v>
      </c>
      <c r="T159" s="824">
        <f>T64+T92+T116+T138+T140+T157</f>
        <v>1</v>
      </c>
      <c r="V159" s="825" t="e">
        <f>V64+V92+V116+V138+V140+V157</f>
        <v>#DIV/0!</v>
      </c>
      <c r="W159" s="825" t="e">
        <f>W64+W92+W116+W138+W140+W157</f>
        <v>#DIV/0!</v>
      </c>
      <c r="X159" s="825" t="e">
        <f>X64+X92+X116+X138+X140+X157</f>
        <v>#DIV/0!</v>
      </c>
      <c r="Y159" s="825" t="e">
        <f>Y64+Y92+Y116+Y138+Y140+Y157</f>
        <v>#DIV/0!</v>
      </c>
      <c r="Z159" s="825" t="e">
        <f>Z64+Z92+Z116+Z138+Z140+Z157</f>
        <v>#DIV/0!</v>
      </c>
    </row>
    <row r="160" spans="1:26" ht="16.5" thickBot="1" x14ac:dyDescent="0.3">
      <c r="A160" s="458"/>
      <c r="B160" s="568"/>
      <c r="C160" s="568"/>
      <c r="D160" s="614"/>
      <c r="E160" s="614"/>
      <c r="F160" s="614"/>
      <c r="G160" s="614"/>
      <c r="H160" s="614"/>
      <c r="I160" s="614"/>
      <c r="J160" s="614"/>
      <c r="K160" s="779"/>
      <c r="L160" s="614"/>
      <c r="M160" s="779"/>
      <c r="N160" s="614"/>
      <c r="O160" s="1"/>
      <c r="P160" s="774"/>
      <c r="Q160" s="774"/>
      <c r="R160" s="774"/>
      <c r="S160" s="774"/>
      <c r="T160" s="774"/>
      <c r="U160" s="1"/>
      <c r="V160" s="1"/>
      <c r="W160" s="1"/>
      <c r="X160" s="1"/>
      <c r="Y160" s="1"/>
      <c r="Z160" s="1"/>
    </row>
    <row r="161" spans="1:14" ht="16.5" thickBot="1" x14ac:dyDescent="0.3">
      <c r="A161" s="575" t="s">
        <v>402</v>
      </c>
      <c r="B161" s="563"/>
      <c r="C161" s="563"/>
      <c r="D161" s="826">
        <f>D35-D159</f>
        <v>17933087</v>
      </c>
      <c r="E161" s="827"/>
      <c r="F161" s="826">
        <f>F35-F159</f>
        <v>17933087</v>
      </c>
      <c r="G161" s="827"/>
      <c r="H161" s="826">
        <f>H35-H159</f>
        <v>17933087</v>
      </c>
      <c r="I161" s="821"/>
      <c r="J161" s="826">
        <f>J35-J159</f>
        <v>17933087</v>
      </c>
      <c r="K161" s="822"/>
      <c r="L161" s="826">
        <f>L35-L159</f>
        <v>17933087</v>
      </c>
      <c r="M161" s="828"/>
      <c r="N161" s="826">
        <f>N35-N159</f>
        <v>17963412</v>
      </c>
    </row>
    <row r="162" spans="1:14" ht="16.5" thickBot="1" x14ac:dyDescent="0.3">
      <c r="A162" s="581"/>
      <c r="B162" s="574"/>
      <c r="C162" s="576"/>
      <c r="D162" s="814"/>
      <c r="E162" s="814"/>
      <c r="F162" s="814"/>
      <c r="G162" s="814"/>
      <c r="H162" s="814"/>
      <c r="I162" s="814"/>
      <c r="J162" s="814"/>
      <c r="K162" s="829"/>
      <c r="L162" s="814"/>
      <c r="M162" s="820"/>
      <c r="N162" s="814"/>
    </row>
    <row r="163" spans="1:14" ht="16.5" thickBot="1" x14ac:dyDescent="0.3">
      <c r="A163" s="583" t="s">
        <v>485</v>
      </c>
      <c r="B163" s="551"/>
      <c r="C163" s="551"/>
      <c r="D163" s="470">
        <f>0</f>
        <v>0</v>
      </c>
      <c r="E163" s="814"/>
      <c r="F163" s="584">
        <f>D165</f>
        <v>17933087</v>
      </c>
      <c r="G163" s="830"/>
      <c r="H163" s="584">
        <f>F165</f>
        <v>35866174</v>
      </c>
      <c r="I163" s="830"/>
      <c r="J163" s="584">
        <f>H165</f>
        <v>53799261</v>
      </c>
      <c r="K163" s="831"/>
      <c r="L163" s="584">
        <f>J165</f>
        <v>71732348</v>
      </c>
      <c r="M163" s="831"/>
      <c r="N163" s="584">
        <f>L165</f>
        <v>89665435</v>
      </c>
    </row>
    <row r="164" spans="1:14" ht="16.5" thickBot="1" x14ac:dyDescent="0.3">
      <c r="A164" s="591" t="s">
        <v>486</v>
      </c>
      <c r="B164" s="551"/>
      <c r="C164" s="551"/>
      <c r="D164" s="584">
        <f>D161</f>
        <v>17933087</v>
      </c>
      <c r="E164" s="592"/>
      <c r="F164" s="584">
        <f>F161</f>
        <v>17933087</v>
      </c>
      <c r="G164" s="593"/>
      <c r="H164" s="584">
        <f>H161</f>
        <v>17933087</v>
      </c>
      <c r="I164" s="593"/>
      <c r="J164" s="584">
        <f>J161</f>
        <v>17933087</v>
      </c>
      <c r="K164" s="594"/>
      <c r="L164" s="584">
        <f>L161</f>
        <v>17933087</v>
      </c>
      <c r="M164" s="594"/>
      <c r="N164" s="584">
        <f>N161</f>
        <v>17963412</v>
      </c>
    </row>
    <row r="165" spans="1:14" ht="16.5" thickBot="1" x14ac:dyDescent="0.3">
      <c r="A165" s="598" t="s">
        <v>487</v>
      </c>
      <c r="B165" s="588"/>
      <c r="C165" s="588"/>
      <c r="D165" s="584">
        <f>D163+D164</f>
        <v>17933087</v>
      </c>
      <c r="E165" s="588"/>
      <c r="F165" s="584">
        <f>F163+F164</f>
        <v>35866174</v>
      </c>
      <c r="G165" s="832"/>
      <c r="H165" s="584">
        <f>H163+H164</f>
        <v>53799261</v>
      </c>
      <c r="I165" s="832"/>
      <c r="J165" s="584">
        <f>J163+J164</f>
        <v>71732348</v>
      </c>
      <c r="K165" s="833"/>
      <c r="L165" s="584">
        <f>L163+L164</f>
        <v>89665435</v>
      </c>
      <c r="M165" s="594"/>
      <c r="N165" s="584">
        <f>N163+N164</f>
        <v>107628847</v>
      </c>
    </row>
    <row r="166" spans="1:14" ht="15.75" x14ac:dyDescent="0.25">
      <c r="A166" s="595"/>
      <c r="B166" s="596"/>
      <c r="C166" s="596"/>
      <c r="D166" s="834"/>
      <c r="E166" s="587"/>
      <c r="F166" s="834"/>
      <c r="G166" s="587"/>
      <c r="H166" s="834"/>
      <c r="I166" s="587"/>
      <c r="J166" s="834"/>
      <c r="K166" s="791"/>
      <c r="L166" s="834"/>
      <c r="M166" s="784"/>
      <c r="N166" s="614"/>
    </row>
    <row r="167" spans="1:14" ht="15.75" x14ac:dyDescent="0.25">
      <c r="A167" s="595"/>
      <c r="B167" s="595"/>
      <c r="C167" s="595"/>
      <c r="D167" s="614"/>
      <c r="E167" s="614"/>
      <c r="F167" s="614"/>
      <c r="G167" s="614"/>
      <c r="H167" s="614"/>
      <c r="I167" s="614"/>
      <c r="J167" s="614"/>
      <c r="K167" s="779"/>
      <c r="L167" s="614"/>
      <c r="M167" s="779"/>
      <c r="N167" s="614"/>
    </row>
    <row r="168" spans="1:14" ht="15.75" x14ac:dyDescent="0.25">
      <c r="A168" s="595"/>
      <c r="B168" s="595"/>
      <c r="C168" s="595"/>
      <c r="D168" s="834"/>
      <c r="E168" s="587"/>
      <c r="F168" s="834"/>
      <c r="G168" s="587"/>
      <c r="H168" s="834"/>
      <c r="I168" s="587"/>
      <c r="J168" s="834"/>
      <c r="K168" s="791"/>
      <c r="L168" s="834"/>
      <c r="M168" s="784"/>
      <c r="N168" s="614"/>
    </row>
    <row r="169" spans="1:14" ht="15.75" x14ac:dyDescent="0.25">
      <c r="B169" s="595"/>
      <c r="C169" s="595"/>
      <c r="D169" s="834"/>
      <c r="E169" s="587"/>
      <c r="F169" s="834"/>
      <c r="G169" s="587"/>
      <c r="H169" s="834"/>
      <c r="I169" s="587"/>
      <c r="J169" s="834"/>
      <c r="K169" s="791"/>
      <c r="L169" s="834"/>
      <c r="M169" s="784"/>
      <c r="N169" s="614"/>
    </row>
    <row r="170" spans="1:14" x14ac:dyDescent="0.25">
      <c r="D170" s="614"/>
      <c r="E170" s="614"/>
      <c r="F170" s="614"/>
      <c r="G170" s="614"/>
      <c r="H170" s="614"/>
      <c r="I170" s="614"/>
      <c r="J170" s="614"/>
      <c r="K170" s="779"/>
      <c r="L170" s="614"/>
      <c r="M170" s="779"/>
      <c r="N170" s="614"/>
    </row>
    <row r="171" spans="1:14" x14ac:dyDescent="0.25">
      <c r="D171" s="614"/>
      <c r="E171" s="614"/>
      <c r="F171" s="614"/>
      <c r="G171" s="614"/>
      <c r="H171" s="614"/>
      <c r="I171" s="614"/>
      <c r="J171" s="614"/>
      <c r="K171" s="779"/>
      <c r="L171" s="614"/>
      <c r="M171" s="779"/>
      <c r="N171" s="614"/>
    </row>
    <row r="172" spans="1:14" x14ac:dyDescent="0.25">
      <c r="C172" s="10"/>
      <c r="D172" s="614"/>
      <c r="E172" s="614"/>
      <c r="F172" s="614"/>
      <c r="G172" s="614"/>
      <c r="H172" s="614"/>
      <c r="I172" s="614"/>
      <c r="J172" s="614"/>
      <c r="K172" s="779"/>
      <c r="L172" s="614"/>
      <c r="M172" s="779"/>
      <c r="N172" s="614"/>
    </row>
    <row r="173" spans="1:14" ht="15.75" thickBot="1" x14ac:dyDescent="0.3">
      <c r="C173" s="10"/>
      <c r="D173" s="614"/>
      <c r="E173" s="614"/>
      <c r="F173" s="614"/>
      <c r="G173" s="614"/>
      <c r="H173" s="614"/>
      <c r="I173" s="614"/>
      <c r="J173" s="614"/>
      <c r="K173" s="779"/>
      <c r="L173" s="614"/>
      <c r="M173" s="779"/>
      <c r="N173" s="614"/>
    </row>
    <row r="174" spans="1:14" ht="15.75" thickBot="1" x14ac:dyDescent="0.3">
      <c r="C174" s="605"/>
      <c r="D174" s="906" t="s">
        <v>488</v>
      </c>
      <c r="E174" s="907"/>
      <c r="F174" s="907"/>
      <c r="G174" s="907"/>
      <c r="H174" s="907"/>
      <c r="I174" s="907"/>
      <c r="J174" s="907"/>
      <c r="K174" s="907"/>
      <c r="L174" s="907"/>
      <c r="M174" s="907"/>
      <c r="N174" s="908"/>
    </row>
    <row r="175" spans="1:14" ht="15.75" thickBot="1" x14ac:dyDescent="0.3">
      <c r="C175" s="10"/>
      <c r="D175" s="835" t="s">
        <v>0</v>
      </c>
      <c r="E175" s="836"/>
      <c r="F175" s="771">
        <f>F9</f>
        <v>2019</v>
      </c>
      <c r="G175" s="836"/>
      <c r="H175" s="771">
        <f>H9</f>
        <v>2020</v>
      </c>
      <c r="I175" s="836"/>
      <c r="J175" s="771">
        <f>J9</f>
        <v>2021</v>
      </c>
      <c r="K175" s="836"/>
      <c r="L175" s="771">
        <f>L9</f>
        <v>2022</v>
      </c>
      <c r="M175" s="836"/>
      <c r="N175" s="771">
        <f>N9</f>
        <v>2023</v>
      </c>
    </row>
    <row r="176" spans="1:14" ht="39.75" thickBot="1" x14ac:dyDescent="0.3">
      <c r="C176" s="7"/>
      <c r="D176" s="835" t="s">
        <v>407</v>
      </c>
      <c r="E176" s="837"/>
      <c r="F176" s="838">
        <f>'[2]Salaries - Year 1'!B80</f>
        <v>0</v>
      </c>
      <c r="G176" s="836"/>
      <c r="H176" s="838">
        <f>'[2]Salaries - Year 2'!B80</f>
        <v>0</v>
      </c>
      <c r="I176" s="836"/>
      <c r="J176" s="838">
        <f>'[2]Salaries - Year 3'!B80</f>
        <v>0</v>
      </c>
      <c r="K176" s="836"/>
      <c r="L176" s="838">
        <f>'[2]Salaries - Year 4'!B80</f>
        <v>0</v>
      </c>
      <c r="M176" s="836"/>
      <c r="N176" s="838">
        <f>'[2]Salaries - Year 5'!B80</f>
        <v>0</v>
      </c>
    </row>
    <row r="177" spans="3:14" ht="27" thickBot="1" x14ac:dyDescent="0.3">
      <c r="C177" s="7"/>
      <c r="D177" s="835" t="s">
        <v>408</v>
      </c>
      <c r="E177" s="837"/>
      <c r="F177" s="839">
        <f>'[2]Salaries - Year 1'!B68</f>
        <v>0</v>
      </c>
      <c r="G177" s="837"/>
      <c r="H177" s="839">
        <f>'[2]Salaries - Year 2'!B68</f>
        <v>0</v>
      </c>
      <c r="I177" s="837"/>
      <c r="J177" s="839">
        <f>'[2]Salaries - Year 3'!B68</f>
        <v>0</v>
      </c>
      <c r="K177" s="837"/>
      <c r="L177" s="839">
        <f>'[2]Salaries - Year 4'!B68</f>
        <v>0</v>
      </c>
      <c r="M177" s="837"/>
      <c r="N177" s="839">
        <f>'[2]Salaries - Year 5'!B68</f>
        <v>0</v>
      </c>
    </row>
    <row r="178" spans="3:14" ht="27" thickBot="1" x14ac:dyDescent="0.3">
      <c r="C178" s="7"/>
      <c r="D178" s="835" t="s">
        <v>1</v>
      </c>
      <c r="E178" s="840"/>
      <c r="F178" s="162">
        <f>'[2]Revenues-Federal &amp; State '!E101</f>
        <v>0</v>
      </c>
      <c r="G178" s="840"/>
      <c r="H178" s="162">
        <f>'[2]Revenues-Federal &amp; State '!G101</f>
        <v>0</v>
      </c>
      <c r="I178" s="840"/>
      <c r="J178" s="162">
        <f>'[2]Revenues-Federal &amp; State '!I101</f>
        <v>0</v>
      </c>
      <c r="K178" s="840"/>
      <c r="L178" s="162">
        <f>'[2]Revenues-Federal &amp; State '!K101</f>
        <v>0</v>
      </c>
      <c r="M178" s="840"/>
      <c r="N178" s="162">
        <f>'[2]Revenues-Federal &amp; State '!M101</f>
        <v>0</v>
      </c>
    </row>
    <row r="179" spans="3:14" x14ac:dyDescent="0.25">
      <c r="K179" s="9"/>
      <c r="M179" s="9"/>
    </row>
    <row r="180" spans="3:14" x14ac:dyDescent="0.25">
      <c r="K180" s="9"/>
      <c r="M180" s="9"/>
    </row>
    <row r="181" spans="3:14" x14ac:dyDescent="0.25">
      <c r="K181" s="9"/>
      <c r="M181" s="9"/>
    </row>
    <row r="182" spans="3:14" x14ac:dyDescent="0.25">
      <c r="K182" s="9"/>
      <c r="M182" s="9"/>
    </row>
    <row r="183" spans="3:14" x14ac:dyDescent="0.25">
      <c r="K183" s="9"/>
      <c r="M183" s="9"/>
    </row>
    <row r="184" spans="3:14" x14ac:dyDescent="0.25">
      <c r="K184" s="9"/>
      <c r="M184" s="9"/>
    </row>
    <row r="185" spans="3:14" x14ac:dyDescent="0.25">
      <c r="K185" s="9"/>
      <c r="M185" s="9"/>
    </row>
    <row r="186" spans="3:14" x14ac:dyDescent="0.25">
      <c r="K186" s="9"/>
      <c r="M186" s="9"/>
    </row>
    <row r="187" spans="3:14" x14ac:dyDescent="0.25">
      <c r="K187" s="9"/>
      <c r="M187" s="9"/>
    </row>
    <row r="188" spans="3:14" x14ac:dyDescent="0.25">
      <c r="K188" s="9"/>
      <c r="M188" s="9"/>
    </row>
    <row r="189" spans="3:14" x14ac:dyDescent="0.25">
      <c r="K189" s="9"/>
      <c r="M189" s="9"/>
    </row>
    <row r="190" spans="3:14" x14ac:dyDescent="0.25">
      <c r="K190" s="9"/>
      <c r="M190" s="9"/>
    </row>
    <row r="191" spans="3:14" x14ac:dyDescent="0.25">
      <c r="K191" s="9"/>
      <c r="M191" s="9"/>
    </row>
    <row r="192" spans="3:14" x14ac:dyDescent="0.25">
      <c r="K192" s="9"/>
      <c r="M192" s="9"/>
    </row>
    <row r="193" spans="11:13" x14ac:dyDescent="0.25">
      <c r="K193" s="9"/>
      <c r="M193" s="9"/>
    </row>
    <row r="194" spans="11:13" x14ac:dyDescent="0.25">
      <c r="K194" s="9"/>
      <c r="M194" s="9"/>
    </row>
    <row r="195" spans="11:13" x14ac:dyDescent="0.25">
      <c r="K195" s="9"/>
      <c r="M195" s="9"/>
    </row>
    <row r="196" spans="11:13" x14ac:dyDescent="0.25">
      <c r="K196" s="9"/>
      <c r="M196" s="9"/>
    </row>
    <row r="197" spans="11:13" x14ac:dyDescent="0.25">
      <c r="K197" s="9"/>
      <c r="M197" s="9"/>
    </row>
    <row r="198" spans="11:13" x14ac:dyDescent="0.25">
      <c r="K198" s="9"/>
      <c r="M198" s="9"/>
    </row>
    <row r="199" spans="11:13" x14ac:dyDescent="0.25">
      <c r="K199" s="9"/>
      <c r="M199" s="9"/>
    </row>
    <row r="200" spans="11:13" x14ac:dyDescent="0.25">
      <c r="K200" s="9"/>
      <c r="M200" s="9"/>
    </row>
    <row r="201" spans="11:13" x14ac:dyDescent="0.25">
      <c r="K201" s="9"/>
      <c r="M201" s="9"/>
    </row>
    <row r="202" spans="11:13" x14ac:dyDescent="0.25">
      <c r="K202" s="9"/>
      <c r="M202" s="9"/>
    </row>
    <row r="203" spans="11:13" x14ac:dyDescent="0.25">
      <c r="K203" s="9"/>
      <c r="M203" s="9"/>
    </row>
    <row r="204" spans="11:13" x14ac:dyDescent="0.25">
      <c r="K204" s="9"/>
      <c r="M204" s="9"/>
    </row>
    <row r="205" spans="11:13" x14ac:dyDescent="0.25">
      <c r="K205" s="9"/>
      <c r="M205" s="9"/>
    </row>
    <row r="206" spans="11:13" x14ac:dyDescent="0.25">
      <c r="K206" s="9"/>
      <c r="M206" s="9"/>
    </row>
    <row r="207" spans="11:13" x14ac:dyDescent="0.25">
      <c r="K207" s="9"/>
      <c r="M207" s="9"/>
    </row>
    <row r="208" spans="11:13" x14ac:dyDescent="0.25">
      <c r="K208" s="9"/>
      <c r="M208" s="9"/>
    </row>
    <row r="209" spans="11:13" x14ac:dyDescent="0.25">
      <c r="K209" s="9"/>
      <c r="M209" s="9"/>
    </row>
    <row r="210" spans="11:13" x14ac:dyDescent="0.25">
      <c r="K210" s="9"/>
      <c r="M210" s="9"/>
    </row>
    <row r="211" spans="11:13" x14ac:dyDescent="0.25">
      <c r="K211" s="9"/>
      <c r="M211" s="9"/>
    </row>
    <row r="212" spans="11:13" x14ac:dyDescent="0.25">
      <c r="K212" s="9"/>
      <c r="M212" s="9"/>
    </row>
    <row r="213" spans="11:13" x14ac:dyDescent="0.25">
      <c r="K213" s="9"/>
      <c r="M213" s="9"/>
    </row>
    <row r="214" spans="11:13" x14ac:dyDescent="0.25">
      <c r="K214" s="9"/>
      <c r="M214" s="9"/>
    </row>
    <row r="215" spans="11:13" x14ac:dyDescent="0.25">
      <c r="K215" s="9"/>
      <c r="M215" s="9"/>
    </row>
    <row r="216" spans="11:13" x14ac:dyDescent="0.25">
      <c r="K216" s="9"/>
      <c r="M216" s="9"/>
    </row>
    <row r="217" spans="11:13" x14ac:dyDescent="0.25">
      <c r="K217" s="9"/>
      <c r="M217" s="9"/>
    </row>
    <row r="218" spans="11:13" x14ac:dyDescent="0.25">
      <c r="K218" s="9"/>
      <c r="M218" s="9"/>
    </row>
    <row r="219" spans="11:13" x14ac:dyDescent="0.25">
      <c r="K219" s="9"/>
      <c r="M219" s="9"/>
    </row>
    <row r="220" spans="11:13" x14ac:dyDescent="0.25">
      <c r="K220" s="9"/>
      <c r="M220" s="9"/>
    </row>
    <row r="221" spans="11:13" x14ac:dyDescent="0.25">
      <c r="K221" s="9"/>
      <c r="M221" s="9"/>
    </row>
    <row r="222" spans="11:13" x14ac:dyDescent="0.25">
      <c r="K222" s="9"/>
      <c r="M222" s="9"/>
    </row>
    <row r="223" spans="11:13" x14ac:dyDescent="0.25">
      <c r="K223" s="9"/>
      <c r="M223" s="9"/>
    </row>
    <row r="224" spans="11:13" x14ac:dyDescent="0.25">
      <c r="K224" s="9"/>
      <c r="M224" s="9"/>
    </row>
    <row r="225" spans="11:13" x14ac:dyDescent="0.25">
      <c r="K225" s="9"/>
      <c r="M225" s="9"/>
    </row>
    <row r="226" spans="11:13" x14ac:dyDescent="0.25">
      <c r="K226" s="9"/>
      <c r="M226" s="9"/>
    </row>
    <row r="227" spans="11:13" x14ac:dyDescent="0.25">
      <c r="K227" s="9"/>
      <c r="M227" s="9"/>
    </row>
    <row r="228" spans="11:13" x14ac:dyDescent="0.25">
      <c r="K228" s="9"/>
      <c r="M228" s="9"/>
    </row>
    <row r="229" spans="11:13" x14ac:dyDescent="0.25">
      <c r="K229" s="9"/>
      <c r="M229" s="9"/>
    </row>
    <row r="230" spans="11:13" x14ac:dyDescent="0.25">
      <c r="K230" s="9"/>
      <c r="M230" s="9"/>
    </row>
    <row r="231" spans="11:13" x14ac:dyDescent="0.25">
      <c r="K231" s="9"/>
      <c r="M231" s="9"/>
    </row>
    <row r="232" spans="11:13" x14ac:dyDescent="0.25">
      <c r="K232" s="9"/>
      <c r="M232" s="9"/>
    </row>
    <row r="233" spans="11:13" x14ac:dyDescent="0.25">
      <c r="K233" s="9"/>
      <c r="M233" s="9"/>
    </row>
    <row r="234" spans="11:13" x14ac:dyDescent="0.25">
      <c r="K234" s="9"/>
      <c r="M234" s="9"/>
    </row>
    <row r="235" spans="11:13" x14ac:dyDescent="0.25">
      <c r="K235" s="9"/>
      <c r="M235" s="9"/>
    </row>
    <row r="236" spans="11:13" x14ac:dyDescent="0.25">
      <c r="K236" s="9"/>
      <c r="M236" s="9"/>
    </row>
    <row r="237" spans="11:13" x14ac:dyDescent="0.25">
      <c r="K237" s="9"/>
      <c r="M237" s="9"/>
    </row>
    <row r="238" spans="11:13" x14ac:dyDescent="0.25">
      <c r="K238" s="9"/>
      <c r="M238" s="9"/>
    </row>
    <row r="239" spans="11:13" x14ac:dyDescent="0.25">
      <c r="K239" s="9"/>
      <c r="M239" s="9"/>
    </row>
    <row r="240" spans="11:13" x14ac:dyDescent="0.25">
      <c r="K240" s="9"/>
      <c r="M240" s="9"/>
    </row>
    <row r="241" spans="11:13" x14ac:dyDescent="0.25">
      <c r="K241" s="9"/>
      <c r="M241" s="9"/>
    </row>
    <row r="242" spans="11:13" x14ac:dyDescent="0.25">
      <c r="K242" s="9"/>
      <c r="M242" s="9"/>
    </row>
    <row r="243" spans="11:13" x14ac:dyDescent="0.25">
      <c r="K243" s="9"/>
      <c r="M243" s="9"/>
    </row>
    <row r="244" spans="11:13" x14ac:dyDescent="0.25">
      <c r="K244" s="9"/>
      <c r="M244" s="9"/>
    </row>
    <row r="245" spans="11:13" x14ac:dyDescent="0.25">
      <c r="K245" s="9"/>
      <c r="M245" s="9"/>
    </row>
    <row r="246" spans="11:13" x14ac:dyDescent="0.25">
      <c r="K246" s="9"/>
      <c r="M246" s="9"/>
    </row>
    <row r="247" spans="11:13" x14ac:dyDescent="0.25">
      <c r="K247" s="9"/>
      <c r="M247" s="9"/>
    </row>
    <row r="248" spans="11:13" x14ac:dyDescent="0.25">
      <c r="K248" s="9"/>
      <c r="M248" s="9"/>
    </row>
    <row r="249" spans="11:13" x14ac:dyDescent="0.25">
      <c r="K249" s="9"/>
      <c r="M249" s="9"/>
    </row>
    <row r="250" spans="11:13" x14ac:dyDescent="0.25">
      <c r="K250" s="9"/>
      <c r="M250" s="9"/>
    </row>
    <row r="251" spans="11:13" x14ac:dyDescent="0.25">
      <c r="K251" s="9"/>
      <c r="M251" s="9"/>
    </row>
    <row r="252" spans="11:13" x14ac:dyDescent="0.25">
      <c r="K252" s="9"/>
      <c r="M252" s="9"/>
    </row>
    <row r="253" spans="11:13" x14ac:dyDescent="0.25">
      <c r="K253" s="9"/>
      <c r="M253" s="9"/>
    </row>
    <row r="254" spans="11:13" x14ac:dyDescent="0.25">
      <c r="K254" s="9"/>
      <c r="M254" s="9"/>
    </row>
    <row r="255" spans="11:13" x14ac:dyDescent="0.25">
      <c r="K255" s="9"/>
      <c r="M255" s="9"/>
    </row>
    <row r="256" spans="11:13" x14ac:dyDescent="0.25">
      <c r="K256" s="9"/>
      <c r="M256" s="9"/>
    </row>
    <row r="257" spans="11:13" x14ac:dyDescent="0.25">
      <c r="K257" s="9"/>
      <c r="M257" s="9"/>
    </row>
    <row r="258" spans="11:13" x14ac:dyDescent="0.25">
      <c r="K258" s="9"/>
      <c r="M258" s="9"/>
    </row>
    <row r="259" spans="11:13" x14ac:dyDescent="0.25">
      <c r="K259" s="9"/>
      <c r="M259" s="9"/>
    </row>
    <row r="260" spans="11:13" x14ac:dyDescent="0.25">
      <c r="K260" s="9"/>
      <c r="M260" s="9"/>
    </row>
    <row r="261" spans="11:13" x14ac:dyDescent="0.25">
      <c r="K261" s="9"/>
      <c r="M261" s="9"/>
    </row>
    <row r="262" spans="11:13" x14ac:dyDescent="0.25">
      <c r="K262" s="9"/>
      <c r="M262" s="9"/>
    </row>
    <row r="263" spans="11:13" x14ac:dyDescent="0.25">
      <c r="K263" s="9"/>
      <c r="M263" s="9"/>
    </row>
    <row r="264" spans="11:13" x14ac:dyDescent="0.25">
      <c r="K264" s="9"/>
      <c r="M264" s="9"/>
    </row>
    <row r="265" spans="11:13" x14ac:dyDescent="0.25">
      <c r="K265" s="9"/>
      <c r="M265" s="9"/>
    </row>
    <row r="266" spans="11:13" x14ac:dyDescent="0.25">
      <c r="K266" s="9"/>
      <c r="M266" s="9"/>
    </row>
    <row r="267" spans="11:13" x14ac:dyDescent="0.25">
      <c r="K267" s="9"/>
      <c r="M267" s="9"/>
    </row>
    <row r="268" spans="11:13" x14ac:dyDescent="0.25">
      <c r="K268" s="9"/>
      <c r="M268" s="9"/>
    </row>
    <row r="269" spans="11:13" x14ac:dyDescent="0.25">
      <c r="K269" s="9"/>
      <c r="M269" s="9"/>
    </row>
    <row r="270" spans="11:13" x14ac:dyDescent="0.25">
      <c r="K270" s="9"/>
      <c r="M270" s="9"/>
    </row>
    <row r="271" spans="11:13" x14ac:dyDescent="0.25">
      <c r="K271" s="9"/>
      <c r="M271" s="9"/>
    </row>
    <row r="272" spans="11:13" x14ac:dyDescent="0.25">
      <c r="K272" s="9"/>
      <c r="M272" s="9"/>
    </row>
    <row r="273" spans="11:13" x14ac:dyDescent="0.25">
      <c r="K273" s="9"/>
      <c r="M273" s="9"/>
    </row>
    <row r="274" spans="11:13" x14ac:dyDescent="0.25">
      <c r="K274" s="9"/>
      <c r="M274" s="9"/>
    </row>
    <row r="275" spans="11:13" x14ac:dyDescent="0.25">
      <c r="K275" s="9"/>
      <c r="M275" s="9"/>
    </row>
    <row r="276" spans="11:13" x14ac:dyDescent="0.25">
      <c r="K276" s="9"/>
      <c r="M276" s="9"/>
    </row>
    <row r="277" spans="11:13" x14ac:dyDescent="0.25">
      <c r="K277" s="9"/>
      <c r="M277" s="9"/>
    </row>
    <row r="278" spans="11:13" x14ac:dyDescent="0.25">
      <c r="K278" s="9"/>
      <c r="M278" s="9"/>
    </row>
    <row r="279" spans="11:13" x14ac:dyDescent="0.25">
      <c r="K279" s="9"/>
      <c r="M279" s="9"/>
    </row>
    <row r="280" spans="11:13" x14ac:dyDescent="0.25">
      <c r="K280" s="9"/>
      <c r="M280" s="9"/>
    </row>
    <row r="281" spans="11:13" x14ac:dyDescent="0.25">
      <c r="K281" s="9"/>
      <c r="M281" s="9"/>
    </row>
    <row r="282" spans="11:13" x14ac:dyDescent="0.25">
      <c r="K282" s="9"/>
      <c r="M282" s="9"/>
    </row>
    <row r="283" spans="11:13" x14ac:dyDescent="0.25">
      <c r="K283" s="9"/>
      <c r="M283" s="9"/>
    </row>
    <row r="284" spans="11:13" x14ac:dyDescent="0.25">
      <c r="K284" s="9"/>
      <c r="M284" s="9"/>
    </row>
    <row r="285" spans="11:13" x14ac:dyDescent="0.25">
      <c r="K285" s="9"/>
      <c r="M285" s="9"/>
    </row>
    <row r="286" spans="11:13" x14ac:dyDescent="0.25">
      <c r="K286" s="9"/>
      <c r="M286" s="9"/>
    </row>
    <row r="287" spans="11:13" x14ac:dyDescent="0.25">
      <c r="K287" s="9"/>
      <c r="M287" s="9"/>
    </row>
    <row r="288" spans="11:13" x14ac:dyDescent="0.25">
      <c r="K288" s="9"/>
      <c r="M288" s="9"/>
    </row>
    <row r="289" spans="11:13" x14ac:dyDescent="0.25">
      <c r="K289" s="9"/>
      <c r="M289" s="9"/>
    </row>
    <row r="290" spans="11:13" x14ac:dyDescent="0.25">
      <c r="K290" s="9"/>
      <c r="M290" s="9"/>
    </row>
    <row r="291" spans="11:13" x14ac:dyDescent="0.25">
      <c r="K291" s="9"/>
      <c r="M291" s="9"/>
    </row>
    <row r="292" spans="11:13" x14ac:dyDescent="0.25">
      <c r="K292" s="9"/>
      <c r="M292" s="9"/>
    </row>
    <row r="293" spans="11:13" x14ac:dyDescent="0.25">
      <c r="K293" s="9"/>
      <c r="M293" s="9"/>
    </row>
    <row r="294" spans="11:13" x14ac:dyDescent="0.25">
      <c r="K294" s="9"/>
      <c r="M294" s="9"/>
    </row>
    <row r="295" spans="11:13" x14ac:dyDescent="0.25">
      <c r="K295" s="9"/>
      <c r="M295" s="9"/>
    </row>
    <row r="296" spans="11:13" x14ac:dyDescent="0.25">
      <c r="K296" s="9"/>
      <c r="M296" s="9"/>
    </row>
    <row r="297" spans="11:13" x14ac:dyDescent="0.25">
      <c r="K297" s="9"/>
      <c r="M297" s="9"/>
    </row>
    <row r="298" spans="11:13" x14ac:dyDescent="0.25">
      <c r="K298" s="9"/>
      <c r="M298" s="9"/>
    </row>
    <row r="299" spans="11:13" x14ac:dyDescent="0.25">
      <c r="K299" s="9"/>
      <c r="M299" s="9"/>
    </row>
    <row r="300" spans="11:13" x14ac:dyDescent="0.25">
      <c r="K300" s="9"/>
      <c r="M300" s="9"/>
    </row>
    <row r="301" spans="11:13" x14ac:dyDescent="0.25">
      <c r="K301" s="9"/>
      <c r="M301" s="9"/>
    </row>
    <row r="302" spans="11:13" x14ac:dyDescent="0.25">
      <c r="K302" s="9"/>
      <c r="M302" s="9"/>
    </row>
    <row r="303" spans="11:13" x14ac:dyDescent="0.25">
      <c r="K303" s="9"/>
      <c r="M303" s="9"/>
    </row>
    <row r="304" spans="11:13" x14ac:dyDescent="0.25">
      <c r="K304" s="9"/>
      <c r="M304" s="9"/>
    </row>
    <row r="305" spans="11:13" x14ac:dyDescent="0.25">
      <c r="K305" s="9"/>
      <c r="M305" s="9"/>
    </row>
    <row r="306" spans="11:13" x14ac:dyDescent="0.25">
      <c r="K306" s="9"/>
      <c r="M306" s="9"/>
    </row>
    <row r="307" spans="11:13" x14ac:dyDescent="0.25">
      <c r="K307" s="9"/>
      <c r="M307" s="9"/>
    </row>
    <row r="308" spans="11:13" x14ac:dyDescent="0.25">
      <c r="K308" s="9"/>
      <c r="M308" s="9"/>
    </row>
    <row r="309" spans="11:13" x14ac:dyDescent="0.25">
      <c r="K309" s="9"/>
      <c r="M309" s="9"/>
    </row>
    <row r="310" spans="11:13" x14ac:dyDescent="0.25">
      <c r="K310" s="9"/>
      <c r="M310" s="9"/>
    </row>
    <row r="311" spans="11:13" x14ac:dyDescent="0.25">
      <c r="K311" s="9"/>
      <c r="M311" s="9"/>
    </row>
    <row r="312" spans="11:13" x14ac:dyDescent="0.25">
      <c r="K312" s="9"/>
      <c r="M312" s="9"/>
    </row>
    <row r="313" spans="11:13" x14ac:dyDescent="0.25">
      <c r="K313" s="9"/>
      <c r="M313" s="9"/>
    </row>
    <row r="314" spans="11:13" x14ac:dyDescent="0.25">
      <c r="K314" s="9"/>
      <c r="M314" s="9"/>
    </row>
    <row r="315" spans="11:13" x14ac:dyDescent="0.25">
      <c r="K315" s="9"/>
      <c r="M315" s="9"/>
    </row>
    <row r="316" spans="11:13" x14ac:dyDescent="0.25">
      <c r="K316" s="9"/>
      <c r="M316" s="9"/>
    </row>
    <row r="317" spans="11:13" x14ac:dyDescent="0.25">
      <c r="K317" s="9"/>
      <c r="M317" s="9"/>
    </row>
    <row r="318" spans="11:13" x14ac:dyDescent="0.25">
      <c r="K318" s="9"/>
      <c r="M318" s="9"/>
    </row>
    <row r="319" spans="11:13" x14ac:dyDescent="0.25">
      <c r="K319" s="9"/>
      <c r="M319" s="9"/>
    </row>
    <row r="320" spans="11:13" x14ac:dyDescent="0.25">
      <c r="K320" s="9"/>
      <c r="M320" s="9"/>
    </row>
    <row r="321" spans="11:13" x14ac:dyDescent="0.25">
      <c r="K321" s="9"/>
      <c r="M321" s="9"/>
    </row>
    <row r="322" spans="11:13" x14ac:dyDescent="0.25">
      <c r="K322" s="9"/>
      <c r="M322" s="9"/>
    </row>
    <row r="323" spans="11:13" x14ac:dyDescent="0.25">
      <c r="K323" s="9"/>
      <c r="M323" s="9"/>
    </row>
    <row r="324" spans="11:13" x14ac:dyDescent="0.25">
      <c r="K324" s="9"/>
      <c r="M324" s="9"/>
    </row>
    <row r="325" spans="11:13" x14ac:dyDescent="0.25">
      <c r="K325" s="9"/>
      <c r="M325" s="9"/>
    </row>
    <row r="326" spans="11:13" x14ac:dyDescent="0.25">
      <c r="K326" s="9"/>
      <c r="M326" s="9"/>
    </row>
    <row r="327" spans="11:13" x14ac:dyDescent="0.25">
      <c r="K327" s="9"/>
      <c r="M327" s="9"/>
    </row>
    <row r="328" spans="11:13" x14ac:dyDescent="0.25">
      <c r="K328" s="9"/>
      <c r="M328" s="9"/>
    </row>
    <row r="329" spans="11:13" x14ac:dyDescent="0.25">
      <c r="K329" s="9"/>
      <c r="M329" s="9"/>
    </row>
    <row r="330" spans="11:13" x14ac:dyDescent="0.25">
      <c r="K330" s="9"/>
      <c r="M330" s="9"/>
    </row>
    <row r="331" spans="11:13" x14ac:dyDescent="0.25">
      <c r="K331" s="9"/>
      <c r="M331" s="9"/>
    </row>
    <row r="332" spans="11:13" x14ac:dyDescent="0.25">
      <c r="K332" s="9"/>
      <c r="M332" s="9"/>
    </row>
    <row r="333" spans="11:13" x14ac:dyDescent="0.25">
      <c r="K333" s="9"/>
      <c r="M333" s="9"/>
    </row>
    <row r="334" spans="11:13" x14ac:dyDescent="0.25">
      <c r="K334" s="9"/>
      <c r="M334" s="9"/>
    </row>
    <row r="335" spans="11:13" x14ac:dyDescent="0.25">
      <c r="K335" s="9"/>
      <c r="M335" s="9"/>
    </row>
    <row r="336" spans="11:13" x14ac:dyDescent="0.25">
      <c r="K336" s="9"/>
      <c r="M336" s="9"/>
    </row>
    <row r="337" spans="11:13" x14ac:dyDescent="0.25">
      <c r="K337" s="9"/>
      <c r="M337" s="9"/>
    </row>
    <row r="338" spans="11:13" x14ac:dyDescent="0.25">
      <c r="K338" s="9"/>
      <c r="M338" s="9"/>
    </row>
    <row r="339" spans="11:13" x14ac:dyDescent="0.25">
      <c r="K339" s="9"/>
      <c r="M339" s="9"/>
    </row>
    <row r="340" spans="11:13" x14ac:dyDescent="0.25">
      <c r="K340" s="9"/>
      <c r="M340" s="9"/>
    </row>
    <row r="341" spans="11:13" x14ac:dyDescent="0.25">
      <c r="K341" s="9"/>
      <c r="M341" s="9"/>
    </row>
    <row r="342" spans="11:13" x14ac:dyDescent="0.25">
      <c r="K342" s="9"/>
      <c r="M342" s="9"/>
    </row>
    <row r="343" spans="11:13" x14ac:dyDescent="0.25">
      <c r="K343" s="9"/>
      <c r="M343" s="9"/>
    </row>
    <row r="344" spans="11:13" x14ac:dyDescent="0.25">
      <c r="K344" s="9"/>
      <c r="M344" s="9"/>
    </row>
    <row r="345" spans="11:13" x14ac:dyDescent="0.25">
      <c r="K345" s="9"/>
      <c r="M345" s="9"/>
    </row>
    <row r="346" spans="11:13" x14ac:dyDescent="0.25">
      <c r="K346" s="9"/>
      <c r="M346" s="9"/>
    </row>
    <row r="347" spans="11:13" x14ac:dyDescent="0.25">
      <c r="K347" s="9"/>
      <c r="M347" s="9"/>
    </row>
    <row r="348" spans="11:13" x14ac:dyDescent="0.25">
      <c r="K348" s="9"/>
      <c r="M348" s="9"/>
    </row>
    <row r="349" spans="11:13" x14ac:dyDescent="0.25">
      <c r="K349" s="9"/>
      <c r="M349" s="9"/>
    </row>
    <row r="350" spans="11:13" x14ac:dyDescent="0.25">
      <c r="K350" s="9"/>
      <c r="M350" s="9"/>
    </row>
    <row r="351" spans="11:13" x14ac:dyDescent="0.25">
      <c r="K351" s="9"/>
      <c r="M351" s="9"/>
    </row>
    <row r="352" spans="11:13" x14ac:dyDescent="0.25">
      <c r="K352" s="9"/>
      <c r="M352" s="9"/>
    </row>
    <row r="353" spans="11:13" x14ac:dyDescent="0.25">
      <c r="K353" s="9"/>
      <c r="M353" s="9"/>
    </row>
    <row r="354" spans="11:13" x14ac:dyDescent="0.25">
      <c r="K354" s="9"/>
      <c r="M354" s="9"/>
    </row>
    <row r="355" spans="11:13" x14ac:dyDescent="0.25">
      <c r="K355" s="9"/>
      <c r="M355" s="9"/>
    </row>
    <row r="356" spans="11:13" x14ac:dyDescent="0.25">
      <c r="K356" s="9"/>
      <c r="M356" s="9"/>
    </row>
    <row r="357" spans="11:13" x14ac:dyDescent="0.25">
      <c r="K357" s="9"/>
      <c r="M357" s="9"/>
    </row>
    <row r="358" spans="11:13" x14ac:dyDescent="0.25">
      <c r="K358" s="9"/>
      <c r="M358" s="9"/>
    </row>
    <row r="359" spans="11:13" x14ac:dyDescent="0.25">
      <c r="K359" s="9"/>
      <c r="M359" s="9"/>
    </row>
    <row r="360" spans="11:13" x14ac:dyDescent="0.25">
      <c r="K360" s="9"/>
      <c r="M360" s="9"/>
    </row>
    <row r="361" spans="11:13" x14ac:dyDescent="0.25">
      <c r="K361" s="9"/>
      <c r="M361" s="9"/>
    </row>
    <row r="362" spans="11:13" x14ac:dyDescent="0.25">
      <c r="K362" s="9"/>
      <c r="M362" s="9"/>
    </row>
    <row r="363" spans="11:13" x14ac:dyDescent="0.25">
      <c r="K363" s="9"/>
      <c r="M363" s="9"/>
    </row>
    <row r="364" spans="11:13" x14ac:dyDescent="0.25">
      <c r="K364" s="9"/>
      <c r="M364" s="9"/>
    </row>
    <row r="365" spans="11:13" x14ac:dyDescent="0.25">
      <c r="K365" s="9"/>
      <c r="M365" s="9"/>
    </row>
    <row r="366" spans="11:13" x14ac:dyDescent="0.25">
      <c r="K366" s="9"/>
      <c r="M366" s="9"/>
    </row>
    <row r="367" spans="11:13" x14ac:dyDescent="0.25">
      <c r="K367" s="9"/>
      <c r="M367" s="9"/>
    </row>
    <row r="368" spans="11:13" x14ac:dyDescent="0.25">
      <c r="K368" s="9"/>
      <c r="M368" s="9"/>
    </row>
    <row r="369" spans="11:13" x14ac:dyDescent="0.25">
      <c r="K369" s="9"/>
      <c r="M369" s="9"/>
    </row>
    <row r="370" spans="11:13" x14ac:dyDescent="0.25">
      <c r="K370" s="9"/>
      <c r="M370" s="9"/>
    </row>
    <row r="371" spans="11:13" x14ac:dyDescent="0.25">
      <c r="K371" s="9"/>
      <c r="M371" s="9"/>
    </row>
    <row r="372" spans="11:13" x14ac:dyDescent="0.25">
      <c r="K372" s="9"/>
      <c r="M372" s="9"/>
    </row>
    <row r="373" spans="11:13" x14ac:dyDescent="0.25">
      <c r="K373" s="9"/>
      <c r="M373" s="9"/>
    </row>
    <row r="374" spans="11:13" x14ac:dyDescent="0.25">
      <c r="K374" s="9"/>
      <c r="M374" s="9"/>
    </row>
    <row r="375" spans="11:13" x14ac:dyDescent="0.25">
      <c r="K375" s="9"/>
      <c r="M375" s="9"/>
    </row>
    <row r="376" spans="11:13" x14ac:dyDescent="0.25">
      <c r="K376" s="9"/>
      <c r="M376" s="9"/>
    </row>
    <row r="377" spans="11:13" x14ac:dyDescent="0.25">
      <c r="K377" s="9"/>
      <c r="M377" s="9"/>
    </row>
    <row r="378" spans="11:13" x14ac:dyDescent="0.25">
      <c r="K378" s="9"/>
      <c r="M378" s="9"/>
    </row>
    <row r="379" spans="11:13" x14ac:dyDescent="0.25">
      <c r="K379" s="9"/>
      <c r="M379" s="9"/>
    </row>
    <row r="380" spans="11:13" x14ac:dyDescent="0.25">
      <c r="K380" s="9"/>
      <c r="M380" s="9"/>
    </row>
    <row r="381" spans="11:13" x14ac:dyDescent="0.25">
      <c r="K381" s="9"/>
      <c r="M381" s="9"/>
    </row>
    <row r="382" spans="11:13" x14ac:dyDescent="0.25">
      <c r="K382" s="9"/>
      <c r="M382" s="9"/>
    </row>
    <row r="383" spans="11:13" x14ac:dyDescent="0.25">
      <c r="K383" s="9"/>
      <c r="M383" s="9"/>
    </row>
    <row r="384" spans="11:13" x14ac:dyDescent="0.25">
      <c r="K384" s="9"/>
      <c r="M384" s="9"/>
    </row>
    <row r="385" spans="11:13" x14ac:dyDescent="0.25">
      <c r="K385" s="9"/>
      <c r="M385" s="9"/>
    </row>
    <row r="386" spans="11:13" x14ac:dyDescent="0.25">
      <c r="K386" s="9"/>
      <c r="M386" s="9"/>
    </row>
    <row r="387" spans="11:13" x14ac:dyDescent="0.25">
      <c r="K387" s="9"/>
      <c r="M387" s="9"/>
    </row>
    <row r="388" spans="11:13" x14ac:dyDescent="0.25">
      <c r="K388" s="9"/>
      <c r="M388" s="9"/>
    </row>
    <row r="389" spans="11:13" x14ac:dyDescent="0.25">
      <c r="K389" s="9"/>
      <c r="M389" s="9"/>
    </row>
    <row r="390" spans="11:13" x14ac:dyDescent="0.25">
      <c r="K390" s="9"/>
      <c r="M390" s="9"/>
    </row>
    <row r="391" spans="11:13" x14ac:dyDescent="0.25">
      <c r="K391" s="9"/>
      <c r="M391" s="9"/>
    </row>
    <row r="392" spans="11:13" x14ac:dyDescent="0.25">
      <c r="K392" s="9"/>
      <c r="M392" s="9"/>
    </row>
    <row r="393" spans="11:13" x14ac:dyDescent="0.25">
      <c r="K393" s="9"/>
      <c r="M393" s="9"/>
    </row>
    <row r="394" spans="11:13" x14ac:dyDescent="0.25">
      <c r="K394" s="9"/>
      <c r="M394" s="9"/>
    </row>
    <row r="395" spans="11:13" x14ac:dyDescent="0.25">
      <c r="K395" s="9"/>
      <c r="M395" s="9"/>
    </row>
    <row r="396" spans="11:13" x14ac:dyDescent="0.25">
      <c r="K396" s="9"/>
      <c r="M396" s="9"/>
    </row>
    <row r="397" spans="11:13" x14ac:dyDescent="0.25">
      <c r="K397" s="9"/>
      <c r="M397" s="9"/>
    </row>
    <row r="398" spans="11:13" x14ac:dyDescent="0.25">
      <c r="K398" s="9"/>
      <c r="M398" s="9"/>
    </row>
    <row r="399" spans="11:13" x14ac:dyDescent="0.25">
      <c r="K399" s="9"/>
      <c r="M399" s="9"/>
    </row>
    <row r="400" spans="11:13" x14ac:dyDescent="0.25">
      <c r="K400" s="9"/>
      <c r="M400" s="9"/>
    </row>
    <row r="401" spans="11:13" x14ac:dyDescent="0.25">
      <c r="K401" s="9"/>
      <c r="M401" s="9"/>
    </row>
    <row r="402" spans="11:13" x14ac:dyDescent="0.25">
      <c r="K402" s="9"/>
      <c r="M402" s="9"/>
    </row>
    <row r="403" spans="11:13" x14ac:dyDescent="0.25">
      <c r="K403" s="9"/>
      <c r="M403" s="9"/>
    </row>
    <row r="404" spans="11:13" x14ac:dyDescent="0.25">
      <c r="K404" s="9"/>
      <c r="M404" s="9"/>
    </row>
    <row r="405" spans="11:13" x14ac:dyDescent="0.25">
      <c r="K405" s="9"/>
      <c r="M405" s="9"/>
    </row>
    <row r="406" spans="11:13" x14ac:dyDescent="0.25">
      <c r="K406" s="9"/>
      <c r="M406" s="9"/>
    </row>
    <row r="407" spans="11:13" x14ac:dyDescent="0.25">
      <c r="K407" s="9"/>
      <c r="M407" s="9"/>
    </row>
    <row r="408" spans="11:13" x14ac:dyDescent="0.25">
      <c r="K408" s="9"/>
      <c r="M408" s="9"/>
    </row>
    <row r="409" spans="11:13" x14ac:dyDescent="0.25">
      <c r="K409" s="9"/>
      <c r="M409" s="9"/>
    </row>
    <row r="410" spans="11:13" x14ac:dyDescent="0.25">
      <c r="K410" s="9"/>
      <c r="M410" s="9"/>
    </row>
    <row r="411" spans="11:13" x14ac:dyDescent="0.25">
      <c r="K411" s="9"/>
      <c r="M411" s="9"/>
    </row>
    <row r="412" spans="11:13" x14ac:dyDescent="0.25">
      <c r="K412" s="9"/>
      <c r="M412" s="9"/>
    </row>
    <row r="413" spans="11:13" x14ac:dyDescent="0.25">
      <c r="K413" s="9"/>
      <c r="M413" s="9"/>
    </row>
    <row r="414" spans="11:13" x14ac:dyDescent="0.25">
      <c r="K414" s="9"/>
      <c r="M414" s="9"/>
    </row>
    <row r="415" spans="11:13" x14ac:dyDescent="0.25">
      <c r="K415" s="9"/>
      <c r="M415" s="9"/>
    </row>
    <row r="416" spans="11:13" x14ac:dyDescent="0.25">
      <c r="K416" s="9"/>
      <c r="M416" s="9"/>
    </row>
    <row r="417" spans="11:13" x14ac:dyDescent="0.25">
      <c r="K417" s="9"/>
      <c r="M417" s="9"/>
    </row>
    <row r="418" spans="11:13" x14ac:dyDescent="0.25">
      <c r="K418" s="9"/>
      <c r="M418" s="9"/>
    </row>
    <row r="419" spans="11:13" x14ac:dyDescent="0.25">
      <c r="K419" s="9"/>
      <c r="M419" s="9"/>
    </row>
    <row r="420" spans="11:13" x14ac:dyDescent="0.25">
      <c r="K420" s="9"/>
      <c r="M420" s="9"/>
    </row>
    <row r="421" spans="11:13" x14ac:dyDescent="0.25">
      <c r="K421" s="9"/>
      <c r="M421" s="9"/>
    </row>
    <row r="422" spans="11:13" x14ac:dyDescent="0.25">
      <c r="K422" s="9"/>
      <c r="M422" s="9"/>
    </row>
    <row r="423" spans="11:13" x14ac:dyDescent="0.25">
      <c r="K423" s="9"/>
      <c r="M423" s="9"/>
    </row>
    <row r="424" spans="11:13" x14ac:dyDescent="0.25">
      <c r="K424" s="9"/>
      <c r="M424" s="9"/>
    </row>
    <row r="425" spans="11:13" x14ac:dyDescent="0.25">
      <c r="K425" s="9"/>
      <c r="M425" s="9"/>
    </row>
    <row r="426" spans="11:13" x14ac:dyDescent="0.25">
      <c r="K426" s="9"/>
      <c r="M426" s="9"/>
    </row>
    <row r="427" spans="11:13" x14ac:dyDescent="0.25">
      <c r="K427" s="9"/>
      <c r="M427" s="9"/>
    </row>
    <row r="428" spans="11:13" x14ac:dyDescent="0.25">
      <c r="K428" s="9"/>
      <c r="M428" s="9"/>
    </row>
    <row r="429" spans="11:13" x14ac:dyDescent="0.25">
      <c r="K429" s="9"/>
      <c r="M429" s="9"/>
    </row>
    <row r="430" spans="11:13" x14ac:dyDescent="0.25">
      <c r="K430" s="9"/>
      <c r="M430" s="9"/>
    </row>
    <row r="431" spans="11:13" x14ac:dyDescent="0.25">
      <c r="K431" s="9"/>
      <c r="M431" s="9"/>
    </row>
    <row r="432" spans="11:13" x14ac:dyDescent="0.25">
      <c r="K432" s="9"/>
      <c r="M432" s="9"/>
    </row>
    <row r="433" spans="11:13" x14ac:dyDescent="0.25">
      <c r="K433" s="9"/>
      <c r="M433" s="9"/>
    </row>
    <row r="434" spans="11:13" x14ac:dyDescent="0.25">
      <c r="K434" s="9"/>
      <c r="M434" s="9"/>
    </row>
    <row r="435" spans="11:13" x14ac:dyDescent="0.25">
      <c r="K435" s="9"/>
      <c r="M435" s="9"/>
    </row>
    <row r="436" spans="11:13" x14ac:dyDescent="0.25">
      <c r="K436" s="9"/>
      <c r="M436" s="9"/>
    </row>
    <row r="437" spans="11:13" x14ac:dyDescent="0.25">
      <c r="K437" s="9"/>
      <c r="M437" s="9"/>
    </row>
    <row r="438" spans="11:13" x14ac:dyDescent="0.25">
      <c r="K438" s="9"/>
      <c r="M438" s="9"/>
    </row>
    <row r="439" spans="11:13" x14ac:dyDescent="0.25">
      <c r="K439" s="9"/>
      <c r="M439" s="9"/>
    </row>
    <row r="440" spans="11:13" x14ac:dyDescent="0.25">
      <c r="K440" s="9"/>
      <c r="M440" s="9"/>
    </row>
    <row r="441" spans="11:13" x14ac:dyDescent="0.25">
      <c r="K441" s="9"/>
      <c r="M441" s="9"/>
    </row>
    <row r="442" spans="11:13" x14ac:dyDescent="0.25">
      <c r="K442" s="9"/>
      <c r="M442" s="9"/>
    </row>
    <row r="443" spans="11:13" x14ac:dyDescent="0.25">
      <c r="K443" s="9"/>
      <c r="M443" s="9"/>
    </row>
    <row r="444" spans="11:13" x14ac:dyDescent="0.25">
      <c r="K444" s="9"/>
      <c r="M444" s="9"/>
    </row>
    <row r="445" spans="11:13" x14ac:dyDescent="0.25">
      <c r="K445" s="9"/>
      <c r="M445" s="9"/>
    </row>
    <row r="446" spans="11:13" x14ac:dyDescent="0.25">
      <c r="K446" s="9"/>
      <c r="M446" s="9"/>
    </row>
    <row r="447" spans="11:13" x14ac:dyDescent="0.25">
      <c r="K447" s="9"/>
      <c r="M447" s="9"/>
    </row>
    <row r="448" spans="11:13" x14ac:dyDescent="0.25">
      <c r="K448" s="9"/>
      <c r="M448" s="9"/>
    </row>
    <row r="449" spans="11:13" x14ac:dyDescent="0.25">
      <c r="K449" s="9"/>
      <c r="M449" s="9"/>
    </row>
    <row r="450" spans="11:13" x14ac:dyDescent="0.25">
      <c r="K450" s="9"/>
      <c r="M450" s="9"/>
    </row>
    <row r="451" spans="11:13" x14ac:dyDescent="0.25">
      <c r="K451" s="9"/>
      <c r="M451" s="9"/>
    </row>
    <row r="452" spans="11:13" x14ac:dyDescent="0.25">
      <c r="K452" s="9"/>
      <c r="M452" s="9"/>
    </row>
    <row r="453" spans="11:13" x14ac:dyDescent="0.25">
      <c r="K453" s="9"/>
      <c r="M453" s="9"/>
    </row>
    <row r="454" spans="11:13" x14ac:dyDescent="0.25">
      <c r="K454" s="9"/>
      <c r="M454" s="9"/>
    </row>
    <row r="455" spans="11:13" x14ac:dyDescent="0.25">
      <c r="K455" s="9"/>
      <c r="M455" s="9"/>
    </row>
    <row r="456" spans="11:13" x14ac:dyDescent="0.25">
      <c r="K456" s="9"/>
      <c r="M456" s="9"/>
    </row>
    <row r="457" spans="11:13" x14ac:dyDescent="0.25">
      <c r="K457" s="9"/>
      <c r="M457" s="9"/>
    </row>
    <row r="458" spans="11:13" x14ac:dyDescent="0.25">
      <c r="K458" s="9"/>
      <c r="M458" s="9"/>
    </row>
    <row r="459" spans="11:13" x14ac:dyDescent="0.25">
      <c r="K459" s="9"/>
      <c r="M459" s="9"/>
    </row>
    <row r="460" spans="11:13" x14ac:dyDescent="0.25">
      <c r="K460" s="9"/>
      <c r="M460" s="9"/>
    </row>
    <row r="461" spans="11:13" x14ac:dyDescent="0.25">
      <c r="K461" s="9"/>
      <c r="M461" s="9"/>
    </row>
    <row r="462" spans="11:13" x14ac:dyDescent="0.25">
      <c r="K462" s="9"/>
      <c r="M462" s="9"/>
    </row>
    <row r="463" spans="11:13" x14ac:dyDescent="0.25">
      <c r="K463" s="9"/>
      <c r="M463" s="9"/>
    </row>
    <row r="464" spans="11:13" x14ac:dyDescent="0.25">
      <c r="K464" s="9"/>
      <c r="M464" s="9"/>
    </row>
    <row r="465" spans="11:13" x14ac:dyDescent="0.25">
      <c r="K465" s="9"/>
      <c r="M465" s="9"/>
    </row>
    <row r="466" spans="11:13" x14ac:dyDescent="0.25">
      <c r="K466" s="9"/>
      <c r="M466" s="9"/>
    </row>
    <row r="467" spans="11:13" x14ac:dyDescent="0.25">
      <c r="K467" s="9"/>
      <c r="M467" s="9"/>
    </row>
    <row r="468" spans="11:13" x14ac:dyDescent="0.25">
      <c r="K468" s="9"/>
      <c r="M468" s="9"/>
    </row>
    <row r="469" spans="11:13" x14ac:dyDescent="0.25">
      <c r="K469" s="9"/>
      <c r="M469" s="9"/>
    </row>
    <row r="470" spans="11:13" x14ac:dyDescent="0.25">
      <c r="K470" s="9"/>
      <c r="M470" s="9"/>
    </row>
    <row r="471" spans="11:13" x14ac:dyDescent="0.25">
      <c r="K471" s="9"/>
      <c r="M471" s="9"/>
    </row>
    <row r="472" spans="11:13" x14ac:dyDescent="0.25">
      <c r="K472" s="9"/>
      <c r="M472" s="9"/>
    </row>
    <row r="473" spans="11:13" x14ac:dyDescent="0.25">
      <c r="K473" s="9"/>
      <c r="M473" s="9"/>
    </row>
    <row r="474" spans="11:13" x14ac:dyDescent="0.25">
      <c r="K474" s="9"/>
      <c r="M474" s="9"/>
    </row>
    <row r="475" spans="11:13" x14ac:dyDescent="0.25">
      <c r="K475" s="9"/>
      <c r="M475" s="9"/>
    </row>
    <row r="476" spans="11:13" x14ac:dyDescent="0.25">
      <c r="K476" s="9"/>
      <c r="M476" s="9"/>
    </row>
    <row r="477" spans="11:13" x14ac:dyDescent="0.25">
      <c r="K477" s="9"/>
      <c r="M477" s="9"/>
    </row>
    <row r="478" spans="11:13" x14ac:dyDescent="0.25">
      <c r="K478" s="9"/>
      <c r="M478" s="9"/>
    </row>
    <row r="479" spans="11:13" x14ac:dyDescent="0.25">
      <c r="K479" s="9"/>
      <c r="M479" s="9"/>
    </row>
    <row r="480" spans="11:13" x14ac:dyDescent="0.25">
      <c r="K480" s="9"/>
      <c r="M480" s="9"/>
    </row>
    <row r="481" spans="11:13" x14ac:dyDescent="0.25">
      <c r="K481" s="9"/>
      <c r="M481" s="9"/>
    </row>
    <row r="482" spans="11:13" x14ac:dyDescent="0.25">
      <c r="K482" s="9"/>
      <c r="M482" s="9"/>
    </row>
    <row r="483" spans="11:13" x14ac:dyDescent="0.25">
      <c r="K483" s="9"/>
      <c r="M483" s="9"/>
    </row>
    <row r="484" spans="11:13" x14ac:dyDescent="0.25">
      <c r="K484" s="9"/>
      <c r="M484" s="9"/>
    </row>
    <row r="485" spans="11:13" x14ac:dyDescent="0.25">
      <c r="K485" s="9"/>
      <c r="M485" s="9"/>
    </row>
    <row r="486" spans="11:13" x14ac:dyDescent="0.25">
      <c r="K486" s="9"/>
      <c r="M486" s="9"/>
    </row>
    <row r="487" spans="11:13" x14ac:dyDescent="0.25">
      <c r="K487" s="9"/>
      <c r="M487" s="9"/>
    </row>
    <row r="488" spans="11:13" x14ac:dyDescent="0.25">
      <c r="K488" s="9"/>
      <c r="M488" s="9"/>
    </row>
    <row r="489" spans="11:13" x14ac:dyDescent="0.25">
      <c r="K489" s="9"/>
      <c r="M489" s="9"/>
    </row>
    <row r="490" spans="11:13" x14ac:dyDescent="0.25">
      <c r="K490" s="9"/>
      <c r="M490" s="9"/>
    </row>
    <row r="491" spans="11:13" x14ac:dyDescent="0.25">
      <c r="K491" s="9"/>
      <c r="M491" s="9"/>
    </row>
    <row r="492" spans="11:13" x14ac:dyDescent="0.25">
      <c r="K492" s="9"/>
      <c r="M492" s="9"/>
    </row>
    <row r="493" spans="11:13" x14ac:dyDescent="0.25">
      <c r="K493" s="9"/>
      <c r="M493" s="9"/>
    </row>
    <row r="494" spans="11:13" x14ac:dyDescent="0.25">
      <c r="K494" s="9"/>
      <c r="M494" s="9"/>
    </row>
    <row r="495" spans="11:13" x14ac:dyDescent="0.25">
      <c r="K495" s="9"/>
      <c r="M495" s="9"/>
    </row>
    <row r="496" spans="11:13" x14ac:dyDescent="0.25">
      <c r="K496" s="9"/>
      <c r="M496" s="9"/>
    </row>
    <row r="497" spans="11:13" x14ac:dyDescent="0.25">
      <c r="K497" s="9"/>
      <c r="M497" s="9"/>
    </row>
    <row r="498" spans="11:13" x14ac:dyDescent="0.25">
      <c r="K498" s="9"/>
      <c r="M498" s="9"/>
    </row>
    <row r="499" spans="11:13" x14ac:dyDescent="0.25">
      <c r="K499" s="9"/>
      <c r="M499" s="9"/>
    </row>
    <row r="500" spans="11:13" x14ac:dyDescent="0.25">
      <c r="K500" s="9"/>
      <c r="M500" s="9"/>
    </row>
    <row r="501" spans="11:13" x14ac:dyDescent="0.25">
      <c r="K501" s="9"/>
      <c r="M501" s="9"/>
    </row>
    <row r="502" spans="11:13" x14ac:dyDescent="0.25">
      <c r="K502" s="9"/>
      <c r="M502" s="9"/>
    </row>
    <row r="503" spans="11:13" x14ac:dyDescent="0.25">
      <c r="K503" s="9"/>
      <c r="M503" s="9"/>
    </row>
    <row r="504" spans="11:13" x14ac:dyDescent="0.25">
      <c r="K504" s="9"/>
      <c r="M504" s="9"/>
    </row>
    <row r="505" spans="11:13" x14ac:dyDescent="0.25">
      <c r="K505" s="9"/>
      <c r="M505" s="9"/>
    </row>
    <row r="506" spans="11:13" x14ac:dyDescent="0.25">
      <c r="K506" s="9"/>
      <c r="M506" s="9"/>
    </row>
    <row r="507" spans="11:13" x14ac:dyDescent="0.25">
      <c r="K507" s="9"/>
      <c r="M507" s="9"/>
    </row>
    <row r="508" spans="11:13" x14ac:dyDescent="0.25">
      <c r="K508" s="9"/>
      <c r="M508" s="9"/>
    </row>
    <row r="509" spans="11:13" x14ac:dyDescent="0.25">
      <c r="K509" s="9"/>
      <c r="M509" s="9"/>
    </row>
    <row r="510" spans="11:13" x14ac:dyDescent="0.25">
      <c r="K510" s="9"/>
      <c r="M510" s="9"/>
    </row>
    <row r="511" spans="11:13" x14ac:dyDescent="0.25">
      <c r="K511" s="9"/>
      <c r="M511" s="9"/>
    </row>
    <row r="512" spans="11:13" x14ac:dyDescent="0.25">
      <c r="K512" s="9"/>
      <c r="M512" s="9"/>
    </row>
    <row r="513" spans="11:13" x14ac:dyDescent="0.25">
      <c r="K513" s="9"/>
      <c r="M513" s="9"/>
    </row>
    <row r="514" spans="11:13" x14ac:dyDescent="0.25">
      <c r="K514" s="9"/>
      <c r="M514" s="9"/>
    </row>
    <row r="515" spans="11:13" x14ac:dyDescent="0.25">
      <c r="K515" s="9"/>
      <c r="M515" s="9"/>
    </row>
    <row r="516" spans="11:13" x14ac:dyDescent="0.25">
      <c r="K516" s="9"/>
      <c r="M516" s="9"/>
    </row>
    <row r="517" spans="11:13" x14ac:dyDescent="0.25">
      <c r="K517" s="9"/>
      <c r="M517" s="9"/>
    </row>
    <row r="518" spans="11:13" x14ac:dyDescent="0.25">
      <c r="K518" s="9"/>
      <c r="M518" s="9"/>
    </row>
    <row r="519" spans="11:13" x14ac:dyDescent="0.25">
      <c r="K519" s="9"/>
      <c r="M519" s="9"/>
    </row>
    <row r="520" spans="11:13" x14ac:dyDescent="0.25">
      <c r="K520" s="9"/>
      <c r="M520" s="9"/>
    </row>
    <row r="521" spans="11:13" x14ac:dyDescent="0.25">
      <c r="K521" s="9"/>
      <c r="M521" s="9"/>
    </row>
    <row r="522" spans="11:13" x14ac:dyDescent="0.25">
      <c r="K522" s="9"/>
      <c r="M522" s="9"/>
    </row>
    <row r="523" spans="11:13" x14ac:dyDescent="0.25">
      <c r="K523" s="9"/>
      <c r="M523" s="9"/>
    </row>
    <row r="524" spans="11:13" x14ac:dyDescent="0.25">
      <c r="K524" s="9"/>
      <c r="M524" s="9"/>
    </row>
    <row r="525" spans="11:13" x14ac:dyDescent="0.25">
      <c r="K525" s="9"/>
      <c r="M525" s="9"/>
    </row>
    <row r="526" spans="11:13" x14ac:dyDescent="0.25">
      <c r="K526" s="9"/>
      <c r="M526" s="9"/>
    </row>
    <row r="527" spans="11:13" x14ac:dyDescent="0.25">
      <c r="K527" s="9"/>
      <c r="M527" s="9"/>
    </row>
    <row r="528" spans="11:13" x14ac:dyDescent="0.25">
      <c r="K528" s="9"/>
      <c r="M528" s="9"/>
    </row>
    <row r="529" spans="11:13" x14ac:dyDescent="0.25">
      <c r="K529" s="9"/>
      <c r="M529" s="9"/>
    </row>
    <row r="530" spans="11:13" x14ac:dyDescent="0.25">
      <c r="K530" s="9"/>
      <c r="M530" s="9"/>
    </row>
    <row r="531" spans="11:13" x14ac:dyDescent="0.25">
      <c r="K531" s="9"/>
      <c r="M531" s="9"/>
    </row>
    <row r="532" spans="11:13" x14ac:dyDescent="0.25">
      <c r="K532" s="9"/>
      <c r="M532" s="9"/>
    </row>
    <row r="533" spans="11:13" x14ac:dyDescent="0.25">
      <c r="K533" s="9"/>
      <c r="M533" s="9"/>
    </row>
    <row r="534" spans="11:13" x14ac:dyDescent="0.25">
      <c r="K534" s="9"/>
      <c r="M534" s="9"/>
    </row>
    <row r="535" spans="11:13" x14ac:dyDescent="0.25">
      <c r="K535" s="9"/>
      <c r="M535" s="9"/>
    </row>
    <row r="536" spans="11:13" x14ac:dyDescent="0.25">
      <c r="K536" s="9"/>
      <c r="M536" s="9"/>
    </row>
    <row r="537" spans="11:13" x14ac:dyDescent="0.25">
      <c r="K537" s="9"/>
      <c r="M537" s="9"/>
    </row>
    <row r="538" spans="11:13" x14ac:dyDescent="0.25">
      <c r="K538" s="9"/>
      <c r="M538" s="9"/>
    </row>
    <row r="539" spans="11:13" x14ac:dyDescent="0.25">
      <c r="K539" s="9"/>
      <c r="M539" s="9"/>
    </row>
    <row r="540" spans="11:13" x14ac:dyDescent="0.25">
      <c r="K540" s="9"/>
      <c r="M540" s="9"/>
    </row>
    <row r="541" spans="11:13" x14ac:dyDescent="0.25">
      <c r="K541" s="9"/>
      <c r="M541" s="9"/>
    </row>
    <row r="542" spans="11:13" x14ac:dyDescent="0.25">
      <c r="K542" s="9"/>
      <c r="M542" s="9"/>
    </row>
    <row r="543" spans="11:13" x14ac:dyDescent="0.25">
      <c r="K543" s="9"/>
      <c r="M543" s="9"/>
    </row>
    <row r="544" spans="11:13" x14ac:dyDescent="0.25">
      <c r="K544" s="9"/>
      <c r="M544" s="9"/>
    </row>
    <row r="545" spans="11:13" x14ac:dyDescent="0.25">
      <c r="K545" s="9"/>
      <c r="M545" s="9"/>
    </row>
    <row r="546" spans="11:13" x14ac:dyDescent="0.25">
      <c r="K546" s="9"/>
      <c r="M546" s="9"/>
    </row>
    <row r="547" spans="11:13" x14ac:dyDescent="0.25">
      <c r="K547" s="9"/>
      <c r="M547" s="9"/>
    </row>
    <row r="548" spans="11:13" x14ac:dyDescent="0.25">
      <c r="K548" s="9"/>
      <c r="M548" s="9"/>
    </row>
    <row r="549" spans="11:13" x14ac:dyDescent="0.25">
      <c r="K549" s="9"/>
      <c r="M549" s="9"/>
    </row>
    <row r="550" spans="11:13" x14ac:dyDescent="0.25">
      <c r="K550" s="9"/>
      <c r="M550" s="9"/>
    </row>
    <row r="551" spans="11:13" x14ac:dyDescent="0.25">
      <c r="K551" s="9"/>
      <c r="M551" s="9"/>
    </row>
    <row r="552" spans="11:13" x14ac:dyDescent="0.25">
      <c r="K552" s="9"/>
      <c r="M552" s="9"/>
    </row>
    <row r="553" spans="11:13" x14ac:dyDescent="0.25">
      <c r="K553" s="9"/>
      <c r="M553" s="9"/>
    </row>
    <row r="554" spans="11:13" x14ac:dyDescent="0.25">
      <c r="K554" s="9"/>
      <c r="M554" s="9"/>
    </row>
    <row r="555" spans="11:13" x14ac:dyDescent="0.25">
      <c r="K555" s="9"/>
      <c r="M555" s="9"/>
    </row>
    <row r="556" spans="11:13" x14ac:dyDescent="0.25">
      <c r="K556" s="9"/>
      <c r="M556" s="9"/>
    </row>
    <row r="557" spans="11:13" x14ac:dyDescent="0.25">
      <c r="K557" s="9"/>
      <c r="M557" s="9"/>
    </row>
    <row r="558" spans="11:13" x14ac:dyDescent="0.25">
      <c r="K558" s="9"/>
      <c r="M558" s="9"/>
    </row>
    <row r="559" spans="11:13" x14ac:dyDescent="0.25">
      <c r="K559" s="9"/>
      <c r="M559" s="9"/>
    </row>
    <row r="560" spans="11:13" x14ac:dyDescent="0.25">
      <c r="K560" s="9"/>
      <c r="M560" s="9"/>
    </row>
    <row r="561" spans="11:13" x14ac:dyDescent="0.25">
      <c r="K561" s="9"/>
      <c r="M561" s="9"/>
    </row>
    <row r="562" spans="11:13" x14ac:dyDescent="0.25">
      <c r="K562" s="9"/>
      <c r="M562" s="9"/>
    </row>
    <row r="563" spans="11:13" x14ac:dyDescent="0.25">
      <c r="K563" s="9"/>
      <c r="M563" s="9"/>
    </row>
    <row r="564" spans="11:13" x14ac:dyDescent="0.25">
      <c r="K564" s="9"/>
      <c r="M564" s="9"/>
    </row>
    <row r="565" spans="11:13" x14ac:dyDescent="0.25">
      <c r="K565" s="9"/>
      <c r="M565" s="9"/>
    </row>
    <row r="566" spans="11:13" x14ac:dyDescent="0.25">
      <c r="K566" s="9"/>
      <c r="M566" s="9"/>
    </row>
    <row r="567" spans="11:13" x14ac:dyDescent="0.25">
      <c r="K567" s="9"/>
      <c r="M567" s="9"/>
    </row>
    <row r="568" spans="11:13" x14ac:dyDescent="0.25">
      <c r="K568" s="9"/>
      <c r="M568" s="9"/>
    </row>
    <row r="569" spans="11:13" x14ac:dyDescent="0.25">
      <c r="K569" s="9"/>
      <c r="M569" s="9"/>
    </row>
    <row r="570" spans="11:13" x14ac:dyDescent="0.25">
      <c r="K570" s="9"/>
      <c r="M570" s="9"/>
    </row>
    <row r="571" spans="11:13" x14ac:dyDescent="0.25">
      <c r="K571" s="9"/>
      <c r="M571" s="9"/>
    </row>
    <row r="572" spans="11:13" x14ac:dyDescent="0.25">
      <c r="K572" s="9"/>
      <c r="M572" s="9"/>
    </row>
    <row r="573" spans="11:13" x14ac:dyDescent="0.25">
      <c r="K573" s="9"/>
      <c r="M573" s="9"/>
    </row>
    <row r="574" spans="11:13" x14ac:dyDescent="0.25">
      <c r="K574" s="9"/>
      <c r="M574" s="9"/>
    </row>
    <row r="575" spans="11:13" x14ac:dyDescent="0.25">
      <c r="K575" s="9"/>
      <c r="M575" s="9"/>
    </row>
    <row r="576" spans="11:13" x14ac:dyDescent="0.25">
      <c r="K576" s="9"/>
      <c r="M576" s="9"/>
    </row>
    <row r="577" spans="11:13" x14ac:dyDescent="0.25">
      <c r="K577" s="9"/>
      <c r="M577" s="9"/>
    </row>
    <row r="578" spans="11:13" x14ac:dyDescent="0.25">
      <c r="K578" s="9"/>
      <c r="M578" s="9"/>
    </row>
    <row r="579" spans="11:13" x14ac:dyDescent="0.25">
      <c r="K579" s="9"/>
      <c r="M579" s="9"/>
    </row>
    <row r="580" spans="11:13" x14ac:dyDescent="0.25">
      <c r="K580" s="9"/>
      <c r="M580" s="9"/>
    </row>
    <row r="581" spans="11:13" x14ac:dyDescent="0.25">
      <c r="K581" s="9"/>
      <c r="M581" s="9"/>
    </row>
    <row r="582" spans="11:13" x14ac:dyDescent="0.25">
      <c r="K582" s="9"/>
      <c r="M582" s="9"/>
    </row>
    <row r="583" spans="11:13" x14ac:dyDescent="0.25">
      <c r="K583" s="9"/>
      <c r="M583" s="9"/>
    </row>
    <row r="584" spans="11:13" x14ac:dyDescent="0.25">
      <c r="K584" s="9"/>
      <c r="M584" s="9"/>
    </row>
    <row r="585" spans="11:13" x14ac:dyDescent="0.25">
      <c r="K585" s="9"/>
      <c r="M585" s="9"/>
    </row>
    <row r="586" spans="11:13" x14ac:dyDescent="0.25">
      <c r="K586" s="9"/>
      <c r="M586" s="9"/>
    </row>
    <row r="587" spans="11:13" x14ac:dyDescent="0.25">
      <c r="K587" s="9"/>
      <c r="M587" s="9"/>
    </row>
    <row r="588" spans="11:13" x14ac:dyDescent="0.25">
      <c r="K588" s="9"/>
      <c r="M588" s="9"/>
    </row>
    <row r="589" spans="11:13" x14ac:dyDescent="0.25">
      <c r="K589" s="9"/>
      <c r="M589" s="9"/>
    </row>
    <row r="590" spans="11:13" x14ac:dyDescent="0.25">
      <c r="K590" s="9"/>
      <c r="M590" s="9"/>
    </row>
    <row r="591" spans="11:13" x14ac:dyDescent="0.25">
      <c r="K591" s="9"/>
      <c r="M591" s="9"/>
    </row>
    <row r="592" spans="11:13" x14ac:dyDescent="0.25">
      <c r="K592" s="9"/>
      <c r="M592" s="9"/>
    </row>
    <row r="593" spans="11:13" x14ac:dyDescent="0.25">
      <c r="K593" s="9"/>
      <c r="M593" s="9"/>
    </row>
    <row r="594" spans="11:13" x14ac:dyDescent="0.25">
      <c r="K594" s="9"/>
      <c r="M594" s="9"/>
    </row>
    <row r="595" spans="11:13" x14ac:dyDescent="0.25">
      <c r="K595" s="9"/>
      <c r="M595" s="9"/>
    </row>
    <row r="596" spans="11:13" x14ac:dyDescent="0.25">
      <c r="K596" s="9"/>
      <c r="M596" s="9"/>
    </row>
    <row r="597" spans="11:13" x14ac:dyDescent="0.25">
      <c r="K597" s="9"/>
      <c r="M597" s="9"/>
    </row>
    <row r="598" spans="11:13" x14ac:dyDescent="0.25">
      <c r="K598" s="9"/>
      <c r="M598" s="9"/>
    </row>
  </sheetData>
  <mergeCells count="6">
    <mergeCell ref="D174:N174"/>
    <mergeCell ref="D7:D8"/>
    <mergeCell ref="F8:N8"/>
    <mergeCell ref="P8:T8"/>
    <mergeCell ref="V38:Z38"/>
    <mergeCell ref="P39:T3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18" sqref="C18"/>
    </sheetView>
  </sheetViews>
  <sheetFormatPr defaultRowHeight="15" x14ac:dyDescent="0.25"/>
  <cols>
    <col min="1" max="1" width="28.28515625" customWidth="1"/>
    <col min="2" max="2" width="22.140625" customWidth="1"/>
    <col min="3" max="3" width="73.42578125" customWidth="1"/>
  </cols>
  <sheetData>
    <row r="1" spans="1:3" ht="15.95" thickBot="1" x14ac:dyDescent="0.4">
      <c r="A1" s="611" t="s">
        <v>416</v>
      </c>
      <c r="B1" s="934" t="e">
        <f>'[1]Budget with Assumptions'!A2</f>
        <v>#REF!</v>
      </c>
      <c r="C1" s="935"/>
    </row>
    <row r="2" spans="1:3" ht="15.95" thickBot="1" x14ac:dyDescent="0.4">
      <c r="A2" s="612"/>
      <c r="B2" s="613"/>
      <c r="C2" s="613"/>
    </row>
    <row r="3" spans="1:3" thickBot="1" x14ac:dyDescent="0.4">
      <c r="A3" s="936" t="s">
        <v>417</v>
      </c>
      <c r="B3" s="937"/>
      <c r="C3" s="938"/>
    </row>
    <row r="4" spans="1:3" ht="14.45" x14ac:dyDescent="0.35">
      <c r="A4" s="614"/>
      <c r="B4" s="614"/>
      <c r="C4" s="614"/>
    </row>
    <row r="5" spans="1:3" thickBot="1" x14ac:dyDescent="0.4">
      <c r="A5" s="614"/>
      <c r="B5" s="614"/>
      <c r="C5" s="614"/>
    </row>
    <row r="6" spans="1:3" ht="15.95" thickBot="1" x14ac:dyDescent="0.4">
      <c r="A6" s="615" t="s">
        <v>418</v>
      </c>
      <c r="B6" s="616"/>
      <c r="C6" s="617"/>
    </row>
    <row r="7" spans="1:3" thickBot="1" x14ac:dyDescent="0.4">
      <c r="A7" s="618" t="s">
        <v>419</v>
      </c>
      <c r="B7" s="616"/>
      <c r="C7" s="617"/>
    </row>
    <row r="8" spans="1:3" thickBot="1" x14ac:dyDescent="0.4">
      <c r="A8" s="619"/>
      <c r="B8" s="378"/>
      <c r="C8" s="620"/>
    </row>
    <row r="9" spans="1:3" ht="14.45" x14ac:dyDescent="0.35">
      <c r="A9" s="621" t="s">
        <v>420</v>
      </c>
      <c r="B9" s="622"/>
      <c r="C9" s="623"/>
    </row>
    <row r="10" spans="1:3" ht="14.45" x14ac:dyDescent="0.35">
      <c r="A10" s="624" t="s">
        <v>421</v>
      </c>
      <c r="B10" s="625"/>
      <c r="C10" s="626"/>
    </row>
    <row r="11" spans="1:3" ht="14.45" x14ac:dyDescent="0.35">
      <c r="A11" s="627" t="s">
        <v>422</v>
      </c>
      <c r="B11" s="625"/>
      <c r="C11" s="626"/>
    </row>
    <row r="12" spans="1:3" thickBot="1" x14ac:dyDescent="0.4">
      <c r="A12" s="628" t="s">
        <v>423</v>
      </c>
      <c r="B12" s="629"/>
      <c r="C12" s="630"/>
    </row>
    <row r="13" spans="1:3" thickBot="1" x14ac:dyDescent="0.4">
      <c r="A13" s="631"/>
      <c r="B13" s="6"/>
      <c r="C13" s="632"/>
    </row>
    <row r="14" spans="1:3" thickBot="1" x14ac:dyDescent="0.4">
      <c r="A14" s="3" t="s">
        <v>424</v>
      </c>
      <c r="B14" s="6"/>
      <c r="C14" s="632"/>
    </row>
    <row r="15" spans="1:3" ht="14.45" x14ac:dyDescent="0.35">
      <c r="A15" s="633" t="s">
        <v>153</v>
      </c>
      <c r="B15" s="634"/>
      <c r="C15" s="632"/>
    </row>
    <row r="16" spans="1:3" ht="14.45" x14ac:dyDescent="0.35">
      <c r="A16" s="635" t="s">
        <v>425</v>
      </c>
      <c r="B16" s="636"/>
      <c r="C16" s="632"/>
    </row>
    <row r="17" spans="1:3" thickBot="1" x14ac:dyDescent="0.4">
      <c r="A17" s="637" t="s">
        <v>426</v>
      </c>
      <c r="B17" s="638"/>
      <c r="C17" s="632"/>
    </row>
    <row r="18" spans="1:3" ht="87.6" thickBot="1" x14ac:dyDescent="0.4">
      <c r="A18" s="639" t="s">
        <v>427</v>
      </c>
      <c r="B18" s="640">
        <f>-IF(SUM(B15:B17)=0,0,PMT(B17/12,B16,B15)*12)</f>
        <v>0</v>
      </c>
      <c r="C18" s="632"/>
    </row>
    <row r="19" spans="1:3" ht="14.45" x14ac:dyDescent="0.35">
      <c r="A19" s="631"/>
      <c r="B19" s="6"/>
      <c r="C19" s="632"/>
    </row>
    <row r="20" spans="1:3" ht="14.45" x14ac:dyDescent="0.35">
      <c r="A20" s="641"/>
      <c r="B20" s="642"/>
      <c r="C20" s="643"/>
    </row>
    <row r="21" spans="1:3" ht="14.45" x14ac:dyDescent="0.35">
      <c r="A21" s="1"/>
      <c r="B21" s="1"/>
      <c r="C21" s="1"/>
    </row>
    <row r="22" spans="1:3" thickBot="1" x14ac:dyDescent="0.4">
      <c r="A22" s="1"/>
      <c r="B22" s="1"/>
      <c r="C22" s="1"/>
    </row>
    <row r="23" spans="1:3" ht="16.5" thickBot="1" x14ac:dyDescent="0.3">
      <c r="A23" s="615" t="s">
        <v>428</v>
      </c>
      <c r="B23" s="616"/>
      <c r="C23" s="617"/>
    </row>
    <row r="24" spans="1:3" ht="15.75" thickBot="1" x14ac:dyDescent="0.3">
      <c r="A24" s="618" t="s">
        <v>429</v>
      </c>
      <c r="B24" s="616"/>
      <c r="C24" s="617"/>
    </row>
    <row r="25" spans="1:3" ht="15.75" thickBot="1" x14ac:dyDescent="0.3">
      <c r="A25" s="631"/>
      <c r="B25" s="378"/>
      <c r="C25" s="620"/>
    </row>
    <row r="26" spans="1:3" x14ac:dyDescent="0.25">
      <c r="A26" s="644" t="s">
        <v>420</v>
      </c>
      <c r="B26" s="622"/>
      <c r="C26" s="623"/>
    </row>
    <row r="27" spans="1:3" x14ac:dyDescent="0.25">
      <c r="A27" s="624" t="s">
        <v>430</v>
      </c>
      <c r="B27" s="625"/>
      <c r="C27" s="626"/>
    </row>
    <row r="28" spans="1:3" ht="15.75" thickBot="1" x14ac:dyDescent="0.3">
      <c r="A28" s="628" t="s">
        <v>431</v>
      </c>
      <c r="B28" s="629"/>
      <c r="C28" s="630"/>
    </row>
    <row r="29" spans="1:3" x14ac:dyDescent="0.25">
      <c r="A29" s="631"/>
      <c r="B29" s="378"/>
      <c r="C29" s="620"/>
    </row>
    <row r="30" spans="1:3" ht="15.75" thickBot="1" x14ac:dyDescent="0.3">
      <c r="A30" s="631"/>
      <c r="B30" s="378"/>
      <c r="C30" s="620"/>
    </row>
    <row r="31" spans="1:3" ht="15.75" thickBot="1" x14ac:dyDescent="0.3">
      <c r="A31" s="3" t="s">
        <v>432</v>
      </c>
      <c r="B31" s="378"/>
      <c r="C31" s="620"/>
    </row>
    <row r="32" spans="1:3" x14ac:dyDescent="0.25">
      <c r="A32" s="633" t="s">
        <v>153</v>
      </c>
      <c r="B32" s="634"/>
      <c r="C32" s="632"/>
    </row>
    <row r="33" spans="1:3" x14ac:dyDescent="0.25">
      <c r="A33" s="635" t="s">
        <v>425</v>
      </c>
      <c r="B33" s="636"/>
      <c r="C33" s="632"/>
    </row>
    <row r="34" spans="1:3" ht="15.75" thickBot="1" x14ac:dyDescent="0.3">
      <c r="A34" s="637" t="s">
        <v>426</v>
      </c>
      <c r="B34" s="645"/>
      <c r="C34" s="632"/>
    </row>
    <row r="35" spans="1:3" ht="30.75" thickBot="1" x14ac:dyDescent="0.3">
      <c r="A35" s="639" t="s">
        <v>427</v>
      </c>
      <c r="B35" s="640">
        <f>-IF(SUM(B32:B34)=0,0,PMT(B34/12,B33,B32)*12)</f>
        <v>0</v>
      </c>
      <c r="C35" s="632"/>
    </row>
    <row r="36" spans="1:3" x14ac:dyDescent="0.25">
      <c r="A36" s="646"/>
      <c r="B36" s="647"/>
      <c r="C36" s="648"/>
    </row>
    <row r="37" spans="1:3" x14ac:dyDescent="0.25">
      <c r="A37" s="649"/>
      <c r="B37" s="642"/>
      <c r="C37" s="643"/>
    </row>
    <row r="38" spans="1:3" x14ac:dyDescent="0.25">
      <c r="A38" s="614"/>
      <c r="B38" s="1"/>
      <c r="C38" s="1"/>
    </row>
    <row r="39" spans="1:3" x14ac:dyDescent="0.25">
      <c r="A39" s="1"/>
      <c r="B39" s="1"/>
      <c r="C39" s="1"/>
    </row>
  </sheetData>
  <mergeCells count="2">
    <mergeCell ref="B1:C1"/>
    <mergeCell ref="A3:C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A33" sqref="A33"/>
    </sheetView>
  </sheetViews>
  <sheetFormatPr defaultRowHeight="15" x14ac:dyDescent="0.25"/>
  <cols>
    <col min="1" max="1" width="62.7109375" customWidth="1"/>
  </cols>
  <sheetData>
    <row r="1" spans="1:6" thickBot="1" x14ac:dyDescent="0.4">
      <c r="A1" s="650" t="e">
        <f>'[1]Budget with Assumptions'!A2</f>
        <v>#REF!</v>
      </c>
      <c r="B1" s="651"/>
      <c r="C1" s="651"/>
      <c r="D1" s="651"/>
      <c r="E1" s="651"/>
      <c r="F1" s="652"/>
    </row>
    <row r="2" spans="1:6" ht="14.45" x14ac:dyDescent="0.35">
      <c r="A2" s="653"/>
    </row>
    <row r="4" spans="1:6" ht="14.45" x14ac:dyDescent="0.35">
      <c r="A4" s="2" t="s">
        <v>433</v>
      </c>
      <c r="B4" s="2"/>
      <c r="C4" s="2"/>
      <c r="D4" s="2"/>
      <c r="E4" s="2"/>
      <c r="F4" s="2"/>
    </row>
    <row r="5" spans="1:6" ht="14.45" x14ac:dyDescent="0.35">
      <c r="A5" s="7"/>
      <c r="B5" s="7"/>
      <c r="C5" s="7"/>
      <c r="D5" s="7"/>
      <c r="E5" s="7"/>
      <c r="F5" s="7"/>
    </row>
    <row r="6" spans="1:6" ht="14.45" x14ac:dyDescent="0.35">
      <c r="A6" s="7"/>
      <c r="B6" s="7"/>
      <c r="C6" s="7"/>
      <c r="D6" s="7"/>
      <c r="E6" s="7"/>
      <c r="F6"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5" zoomScale="130" zoomScaleNormal="130" workbookViewId="0">
      <selection activeCell="B23" sqref="B23"/>
    </sheetView>
  </sheetViews>
  <sheetFormatPr defaultRowHeight="15" x14ac:dyDescent="0.25"/>
  <cols>
    <col min="1" max="1" width="34.5703125" customWidth="1"/>
    <col min="2" max="2" width="13.28515625" customWidth="1"/>
    <col min="3" max="3" width="13" customWidth="1"/>
    <col min="4" max="4" width="17" customWidth="1"/>
  </cols>
  <sheetData>
    <row r="1" spans="1:5" thickBot="1" x14ac:dyDescent="0.4">
      <c r="A1" s="92" t="e">
        <f>'[1]Budget with Assumptions'!A2</f>
        <v>#REF!</v>
      </c>
      <c r="B1" s="1"/>
      <c r="C1" s="1"/>
      <c r="D1" s="1"/>
      <c r="E1" s="1"/>
    </row>
    <row r="2" spans="1:5" ht="14.45" x14ac:dyDescent="0.35">
      <c r="A2" s="1"/>
      <c r="B2" s="1"/>
      <c r="C2" s="1"/>
      <c r="D2" s="1"/>
      <c r="E2" s="1"/>
    </row>
    <row r="3" spans="1:5" ht="14.45" x14ac:dyDescent="0.35">
      <c r="A3" s="1"/>
      <c r="B3" s="1"/>
      <c r="C3" s="1"/>
      <c r="D3" s="1"/>
      <c r="E3" s="1"/>
    </row>
    <row r="4" spans="1:5" ht="14.45" x14ac:dyDescent="0.35">
      <c r="A4" s="1"/>
      <c r="B4" s="1"/>
      <c r="C4" s="1"/>
      <c r="D4" s="1"/>
      <c r="E4" s="1"/>
    </row>
    <row r="5" spans="1:5" ht="14.45" x14ac:dyDescent="0.35">
      <c r="A5" s="1"/>
      <c r="B5" s="1"/>
      <c r="C5" s="1"/>
      <c r="D5" s="1"/>
      <c r="E5" s="1"/>
    </row>
    <row r="6" spans="1:5" ht="14.45" x14ac:dyDescent="0.35">
      <c r="A6" s="1"/>
      <c r="B6" s="1"/>
      <c r="C6" s="1"/>
      <c r="D6" s="1"/>
      <c r="E6" s="1"/>
    </row>
    <row r="7" spans="1:5" thickBot="1" x14ac:dyDescent="0.4">
      <c r="A7" s="1"/>
      <c r="B7" s="1"/>
      <c r="C7" s="1"/>
      <c r="D7" s="1"/>
      <c r="E7" s="1"/>
    </row>
    <row r="8" spans="1:5" thickBot="1" x14ac:dyDescent="0.4">
      <c r="A8" s="844" t="s">
        <v>146</v>
      </c>
      <c r="B8" s="845"/>
      <c r="C8" s="845"/>
      <c r="D8" s="846"/>
      <c r="E8" s="1"/>
    </row>
    <row r="9" spans="1:5" ht="71.099999999999994" thickBot="1" x14ac:dyDescent="0.4">
      <c r="A9" s="93" t="s">
        <v>147</v>
      </c>
      <c r="B9" s="93" t="s">
        <v>148</v>
      </c>
      <c r="C9" s="93" t="s">
        <v>149</v>
      </c>
      <c r="D9" s="94" t="s">
        <v>150</v>
      </c>
      <c r="E9" s="1"/>
    </row>
    <row r="10" spans="1:5" ht="14.45" x14ac:dyDescent="0.35">
      <c r="A10" s="95" t="s">
        <v>489</v>
      </c>
      <c r="B10" s="96">
        <v>5</v>
      </c>
      <c r="C10" s="97">
        <v>60000</v>
      </c>
      <c r="D10" s="98">
        <v>300000</v>
      </c>
      <c r="E10" s="1"/>
    </row>
    <row r="11" spans="1:5" ht="14.45" x14ac:dyDescent="0.35">
      <c r="A11" s="95" t="s">
        <v>490</v>
      </c>
      <c r="B11" s="96">
        <v>9</v>
      </c>
      <c r="C11" s="97">
        <v>45000</v>
      </c>
      <c r="D11" s="98">
        <f t="shared" ref="D11:D25" si="0">B11*C11</f>
        <v>405000</v>
      </c>
      <c r="E11" s="1"/>
    </row>
    <row r="12" spans="1:5" ht="14.45" x14ac:dyDescent="0.35">
      <c r="A12" s="95" t="s">
        <v>491</v>
      </c>
      <c r="B12" s="96">
        <v>1</v>
      </c>
      <c r="C12" s="97">
        <v>65000</v>
      </c>
      <c r="D12" s="98">
        <f t="shared" si="0"/>
        <v>65000</v>
      </c>
      <c r="E12" s="1"/>
    </row>
    <row r="13" spans="1:5" ht="14.45" x14ac:dyDescent="0.35">
      <c r="A13" s="99" t="s">
        <v>153</v>
      </c>
      <c r="B13" s="96">
        <v>1</v>
      </c>
      <c r="C13" s="97">
        <v>75000</v>
      </c>
      <c r="D13" s="98">
        <f t="shared" si="0"/>
        <v>75000</v>
      </c>
      <c r="E13" s="1"/>
    </row>
    <row r="14" spans="1:5" ht="14.45" x14ac:dyDescent="0.35">
      <c r="A14" s="99" t="s">
        <v>492</v>
      </c>
      <c r="B14" s="96">
        <v>1</v>
      </c>
      <c r="C14" s="100">
        <v>55000</v>
      </c>
      <c r="D14" s="98">
        <f t="shared" si="0"/>
        <v>55000</v>
      </c>
      <c r="E14" s="1"/>
    </row>
    <row r="15" spans="1:5" ht="14.45" x14ac:dyDescent="0.35">
      <c r="A15" s="99" t="s">
        <v>493</v>
      </c>
      <c r="B15" s="96">
        <v>1</v>
      </c>
      <c r="C15" s="101">
        <v>35000</v>
      </c>
      <c r="D15" s="98">
        <f t="shared" si="0"/>
        <v>35000</v>
      </c>
      <c r="E15" s="1"/>
    </row>
    <row r="16" spans="1:5" x14ac:dyDescent="0.25">
      <c r="A16" s="95" t="s">
        <v>152</v>
      </c>
      <c r="B16" s="96">
        <v>1</v>
      </c>
      <c r="C16" s="101">
        <v>28000</v>
      </c>
      <c r="D16" s="98">
        <f t="shared" si="0"/>
        <v>28000</v>
      </c>
      <c r="E16" s="1"/>
    </row>
    <row r="17" spans="1:5" ht="14.45" x14ac:dyDescent="0.35">
      <c r="A17" s="102" t="s">
        <v>494</v>
      </c>
      <c r="B17" s="96">
        <v>1</v>
      </c>
      <c r="C17" s="101">
        <v>50000</v>
      </c>
      <c r="D17" s="98">
        <f t="shared" si="0"/>
        <v>50000</v>
      </c>
      <c r="E17" s="1"/>
    </row>
    <row r="18" spans="1:5" ht="14.45" x14ac:dyDescent="0.35">
      <c r="A18" s="103" t="s">
        <v>495</v>
      </c>
      <c r="B18" s="96">
        <v>2</v>
      </c>
      <c r="C18" s="101">
        <v>10000</v>
      </c>
      <c r="D18" s="98">
        <f t="shared" si="0"/>
        <v>20000</v>
      </c>
      <c r="E18" s="1"/>
    </row>
    <row r="19" spans="1:5" ht="14.45" x14ac:dyDescent="0.35">
      <c r="A19" s="103" t="s">
        <v>169</v>
      </c>
      <c r="B19" s="96">
        <v>2</v>
      </c>
      <c r="C19" s="101">
        <v>25000</v>
      </c>
      <c r="D19" s="98">
        <f t="shared" si="0"/>
        <v>50000</v>
      </c>
      <c r="E19" s="1"/>
    </row>
    <row r="20" spans="1:5" ht="14.45" x14ac:dyDescent="0.35">
      <c r="A20" s="103" t="s">
        <v>496</v>
      </c>
      <c r="B20" s="96">
        <v>2</v>
      </c>
      <c r="C20" s="101">
        <v>25000</v>
      </c>
      <c r="D20" s="98">
        <f t="shared" si="0"/>
        <v>50000</v>
      </c>
      <c r="E20" s="1"/>
    </row>
    <row r="21" spans="1:5" ht="14.45" x14ac:dyDescent="0.35">
      <c r="A21" s="104" t="s">
        <v>500</v>
      </c>
      <c r="B21" s="105">
        <v>1</v>
      </c>
      <c r="C21" s="106">
        <v>55000</v>
      </c>
      <c r="D21" s="98">
        <f t="shared" si="0"/>
        <v>55000</v>
      </c>
      <c r="E21" s="1"/>
    </row>
    <row r="22" spans="1:5" x14ac:dyDescent="0.25">
      <c r="A22" s="99" t="s">
        <v>499</v>
      </c>
      <c r="B22" s="121">
        <v>1</v>
      </c>
      <c r="C22" s="101">
        <v>42000</v>
      </c>
      <c r="D22" s="98">
        <f t="shared" si="0"/>
        <v>42000</v>
      </c>
      <c r="E22" s="1"/>
    </row>
    <row r="23" spans="1:5" x14ac:dyDescent="0.25">
      <c r="A23" s="104"/>
      <c r="B23" s="105"/>
      <c r="C23" s="106"/>
      <c r="D23" s="98">
        <f t="shared" si="0"/>
        <v>0</v>
      </c>
      <c r="E23" s="1"/>
    </row>
    <row r="24" spans="1:5" x14ac:dyDescent="0.25">
      <c r="A24" s="104"/>
      <c r="B24" s="105"/>
      <c r="C24" s="106"/>
      <c r="D24" s="98">
        <f t="shared" si="0"/>
        <v>0</v>
      </c>
      <c r="E24" s="1"/>
    </row>
    <row r="25" spans="1:5" ht="15.75" thickBot="1" x14ac:dyDescent="0.3">
      <c r="A25" s="104"/>
      <c r="B25" s="105"/>
      <c r="C25" s="106"/>
      <c r="D25" s="98">
        <f t="shared" si="0"/>
        <v>0</v>
      </c>
      <c r="E25" s="1"/>
    </row>
    <row r="26" spans="1:5" ht="15.75" thickBot="1" x14ac:dyDescent="0.3">
      <c r="A26" s="107" t="s">
        <v>154</v>
      </c>
      <c r="B26" s="107">
        <f>SUM(B10:B25)</f>
        <v>28</v>
      </c>
      <c r="C26" s="108"/>
      <c r="D26" s="109">
        <f>SUM(D10:D25)</f>
        <v>1230000</v>
      </c>
      <c r="E26" s="1"/>
    </row>
    <row r="27" spans="1:5" ht="15.75" thickBot="1" x14ac:dyDescent="0.3">
      <c r="A27" s="110"/>
      <c r="B27" s="110"/>
      <c r="C27" s="110"/>
      <c r="D27" s="110"/>
      <c r="E27" s="1"/>
    </row>
    <row r="28" spans="1:5" ht="15.75" thickBot="1" x14ac:dyDescent="0.3">
      <c r="A28" s="847" t="s">
        <v>155</v>
      </c>
      <c r="B28" s="848"/>
      <c r="C28" s="849"/>
      <c r="D28" s="111">
        <f>D26*0.062</f>
        <v>76260</v>
      </c>
      <c r="E28" s="1"/>
    </row>
    <row r="29" spans="1:5" ht="15.75" thickBot="1" x14ac:dyDescent="0.3">
      <c r="A29" s="847" t="s">
        <v>156</v>
      </c>
      <c r="B29" s="848"/>
      <c r="C29" s="849"/>
      <c r="D29" s="111">
        <f>D26*0.0145</f>
        <v>17835</v>
      </c>
      <c r="E29" s="1"/>
    </row>
    <row r="30" spans="1:5" x14ac:dyDescent="0.25">
      <c r="A30" s="1"/>
      <c r="B30" s="1"/>
      <c r="C30" s="1"/>
      <c r="D30" s="1"/>
      <c r="E30" s="1"/>
    </row>
  </sheetData>
  <mergeCells count="3">
    <mergeCell ref="A8:D8"/>
    <mergeCell ref="A28:C28"/>
    <mergeCell ref="A29:C29"/>
  </mergeCells>
  <dataValidations count="1">
    <dataValidation allowBlank="1" showInputMessage="1" showErrorMessage="1" prompt="You may change any of the job titles." sqref="A17 A13:A15 A2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opLeftCell="A11" workbookViewId="0">
      <selection activeCell="A41" sqref="A41:A49"/>
    </sheetView>
  </sheetViews>
  <sheetFormatPr defaultRowHeight="15" x14ac:dyDescent="0.25"/>
  <cols>
    <col min="1" max="1" width="60.5703125" customWidth="1"/>
    <col min="2" max="2" width="13" customWidth="1"/>
    <col min="3" max="3" width="11.5703125" customWidth="1"/>
    <col min="4" max="4" width="15.5703125" customWidth="1"/>
    <col min="5" max="5" width="16.85546875" customWidth="1"/>
    <col min="6" max="6" width="17.42578125" customWidth="1"/>
    <col min="7" max="7" width="14.42578125" customWidth="1"/>
  </cols>
  <sheetData>
    <row r="1" spans="1:7" thickBot="1" x14ac:dyDescent="0.4">
      <c r="A1" s="92" t="e">
        <f>'[1]Budget with Assumptions'!A2</f>
        <v>#REF!</v>
      </c>
      <c r="B1" s="1"/>
      <c r="C1" s="1"/>
      <c r="D1" s="1"/>
      <c r="E1" s="1"/>
      <c r="F1" s="1"/>
      <c r="G1" s="1"/>
    </row>
    <row r="2" spans="1:7" ht="14.45" x14ac:dyDescent="0.35">
      <c r="A2" s="1"/>
      <c r="B2" s="1"/>
      <c r="C2" s="1"/>
      <c r="D2" s="1"/>
      <c r="E2" s="1"/>
      <c r="F2" s="1"/>
      <c r="G2" s="1"/>
    </row>
    <row r="3" spans="1:7" ht="14.45" x14ac:dyDescent="0.35">
      <c r="A3" s="1"/>
      <c r="B3" s="1"/>
      <c r="C3" s="1"/>
      <c r="D3" s="1"/>
      <c r="E3" s="1"/>
      <c r="F3" s="1"/>
      <c r="G3" s="1"/>
    </row>
    <row r="4" spans="1:7" ht="14.45" x14ac:dyDescent="0.35">
      <c r="A4" s="1"/>
      <c r="B4" s="1"/>
      <c r="C4" s="1"/>
      <c r="D4" s="1"/>
      <c r="E4" s="1"/>
      <c r="F4" s="1"/>
      <c r="G4" s="1"/>
    </row>
    <row r="5" spans="1:7" ht="14.45" x14ac:dyDescent="0.35">
      <c r="A5" s="1"/>
      <c r="B5" s="1"/>
      <c r="C5" s="1"/>
      <c r="D5" s="1"/>
      <c r="E5" s="1"/>
      <c r="F5" s="1"/>
      <c r="G5" s="1"/>
    </row>
    <row r="6" spans="1:7" ht="14.45" x14ac:dyDescent="0.35">
      <c r="A6" s="1"/>
      <c r="B6" s="1"/>
      <c r="C6" s="1"/>
      <c r="D6" s="1"/>
      <c r="E6" s="1"/>
      <c r="F6" s="1"/>
      <c r="G6" s="1"/>
    </row>
    <row r="7" spans="1:7" ht="14.45" x14ac:dyDescent="0.35">
      <c r="A7" s="1"/>
      <c r="B7" s="1"/>
      <c r="C7" s="1"/>
      <c r="D7" s="1"/>
      <c r="E7" s="1"/>
      <c r="F7" s="1"/>
      <c r="G7" s="1"/>
    </row>
    <row r="8" spans="1:7" thickBot="1" x14ac:dyDescent="0.4">
      <c r="A8" s="1"/>
      <c r="B8" s="1"/>
      <c r="C8" s="1"/>
      <c r="D8" s="1"/>
      <c r="E8" s="1"/>
      <c r="F8" s="1"/>
      <c r="G8" s="1"/>
    </row>
    <row r="9" spans="1:7" thickBot="1" x14ac:dyDescent="0.4">
      <c r="A9" s="853" t="s">
        <v>157</v>
      </c>
      <c r="B9" s="854"/>
      <c r="C9" s="854"/>
      <c r="D9" s="855"/>
      <c r="E9" s="110"/>
      <c r="F9" s="110"/>
      <c r="G9" s="110"/>
    </row>
    <row r="10" spans="1:7" thickBot="1" x14ac:dyDescent="0.4">
      <c r="A10" s="856" t="s">
        <v>158</v>
      </c>
      <c r="B10" s="857"/>
      <c r="C10" s="857"/>
      <c r="D10" s="858"/>
      <c r="E10" s="110"/>
      <c r="F10" s="110"/>
      <c r="G10" s="110"/>
    </row>
    <row r="11" spans="1:7" ht="155.1" thickBot="1" x14ac:dyDescent="0.4">
      <c r="A11" s="112" t="s">
        <v>147</v>
      </c>
      <c r="B11" s="112" t="s">
        <v>148</v>
      </c>
      <c r="C11" s="112" t="s">
        <v>149</v>
      </c>
      <c r="D11" s="113" t="s">
        <v>150</v>
      </c>
      <c r="E11" s="114" t="s">
        <v>159</v>
      </c>
      <c r="F11" s="114" t="s">
        <v>160</v>
      </c>
      <c r="G11" s="114" t="s">
        <v>161</v>
      </c>
    </row>
    <row r="12" spans="1:7" ht="15.95" thickBot="1" x14ac:dyDescent="0.4">
      <c r="A12" s="850"/>
      <c r="B12" s="851"/>
      <c r="C12" s="851"/>
      <c r="D12" s="852"/>
      <c r="E12" s="115"/>
      <c r="F12" s="116">
        <v>0.1116</v>
      </c>
      <c r="G12" s="117">
        <v>1.4500000000000001E-2</v>
      </c>
    </row>
    <row r="13" spans="1:7" ht="14.45" x14ac:dyDescent="0.35">
      <c r="A13" s="95" t="s">
        <v>497</v>
      </c>
      <c r="B13" s="96">
        <v>5</v>
      </c>
      <c r="C13" s="97">
        <v>60000</v>
      </c>
      <c r="D13" s="98">
        <f>B13*C13</f>
        <v>300000</v>
      </c>
      <c r="E13" s="119">
        <f>D13*$E$12</f>
        <v>0</v>
      </c>
      <c r="F13" s="120">
        <f>D13*$F$12</f>
        <v>33480</v>
      </c>
      <c r="G13" s="119">
        <f>D13*$G$12</f>
        <v>4350</v>
      </c>
    </row>
    <row r="14" spans="1:7" ht="14.45" x14ac:dyDescent="0.35">
      <c r="A14" s="95" t="s">
        <v>491</v>
      </c>
      <c r="B14" s="96">
        <v>1</v>
      </c>
      <c r="C14" s="97">
        <v>65000</v>
      </c>
      <c r="D14" s="98">
        <f t="shared" ref="D14:D28" si="0">B14*C14</f>
        <v>65000</v>
      </c>
      <c r="E14" s="119">
        <f t="shared" ref="E14:E28" si="1">D14*$E$12</f>
        <v>0</v>
      </c>
      <c r="F14" s="120">
        <f t="shared" ref="F14:F26" si="2">D14*$F$12</f>
        <v>7254</v>
      </c>
      <c r="G14" s="119">
        <f t="shared" ref="G14:G28" si="3">D14*$G$12</f>
        <v>942.5</v>
      </c>
    </row>
    <row r="15" spans="1:7" ht="14.45" x14ac:dyDescent="0.35">
      <c r="A15" s="99" t="s">
        <v>153</v>
      </c>
      <c r="B15" s="96">
        <v>1</v>
      </c>
      <c r="C15" s="97">
        <v>75000</v>
      </c>
      <c r="D15" s="98">
        <f t="shared" si="0"/>
        <v>75000</v>
      </c>
      <c r="E15" s="119">
        <f t="shared" si="1"/>
        <v>0</v>
      </c>
      <c r="F15" s="120">
        <f t="shared" si="2"/>
        <v>8370</v>
      </c>
      <c r="G15" s="119">
        <f t="shared" si="3"/>
        <v>1087.5</v>
      </c>
    </row>
    <row r="16" spans="1:7" ht="14.45" x14ac:dyDescent="0.35">
      <c r="A16" s="99" t="s">
        <v>492</v>
      </c>
      <c r="B16" s="96">
        <v>1</v>
      </c>
      <c r="C16" s="100">
        <v>55000</v>
      </c>
      <c r="D16" s="98">
        <f t="shared" si="0"/>
        <v>55000</v>
      </c>
      <c r="E16" s="119">
        <f t="shared" si="1"/>
        <v>0</v>
      </c>
      <c r="F16" s="120">
        <f t="shared" si="2"/>
        <v>6138</v>
      </c>
      <c r="G16" s="119">
        <f t="shared" si="3"/>
        <v>797.5</v>
      </c>
    </row>
    <row r="17" spans="1:7" ht="14.45" x14ac:dyDescent="0.35">
      <c r="A17" s="99"/>
      <c r="B17" s="121"/>
      <c r="C17" s="100"/>
      <c r="D17" s="98">
        <f t="shared" si="0"/>
        <v>0</v>
      </c>
      <c r="E17" s="119">
        <f t="shared" si="1"/>
        <v>0</v>
      </c>
      <c r="F17" s="120">
        <f t="shared" si="2"/>
        <v>0</v>
      </c>
      <c r="G17" s="119">
        <f t="shared" si="3"/>
        <v>0</v>
      </c>
    </row>
    <row r="18" spans="1:7" ht="14.45" x14ac:dyDescent="0.35">
      <c r="A18" s="99"/>
      <c r="B18" s="121"/>
      <c r="C18" s="101"/>
      <c r="D18" s="98">
        <f t="shared" si="0"/>
        <v>0</v>
      </c>
      <c r="E18" s="119">
        <f t="shared" si="1"/>
        <v>0</v>
      </c>
      <c r="F18" s="120">
        <f t="shared" si="2"/>
        <v>0</v>
      </c>
      <c r="G18" s="119">
        <f t="shared" si="3"/>
        <v>0</v>
      </c>
    </row>
    <row r="19" spans="1:7" ht="14.45" x14ac:dyDescent="0.35">
      <c r="A19" s="99"/>
      <c r="B19" s="121"/>
      <c r="C19" s="101"/>
      <c r="D19" s="98">
        <f t="shared" si="0"/>
        <v>0</v>
      </c>
      <c r="E19" s="119">
        <f t="shared" si="1"/>
        <v>0</v>
      </c>
      <c r="F19" s="120">
        <f t="shared" si="2"/>
        <v>0</v>
      </c>
      <c r="G19" s="119">
        <f t="shared" si="3"/>
        <v>0</v>
      </c>
    </row>
    <row r="20" spans="1:7" ht="14.45" x14ac:dyDescent="0.35">
      <c r="A20" s="99"/>
      <c r="B20" s="121"/>
      <c r="C20" s="101"/>
      <c r="D20" s="98">
        <f t="shared" si="0"/>
        <v>0</v>
      </c>
      <c r="E20" s="119">
        <f t="shared" si="1"/>
        <v>0</v>
      </c>
      <c r="F20" s="120">
        <f t="shared" si="2"/>
        <v>0</v>
      </c>
      <c r="G20" s="119">
        <f t="shared" si="3"/>
        <v>0</v>
      </c>
    </row>
    <row r="21" spans="1:7" ht="14.45" x14ac:dyDescent="0.35">
      <c r="A21" s="99"/>
      <c r="B21" s="121"/>
      <c r="C21" s="101"/>
      <c r="D21" s="98">
        <f t="shared" si="0"/>
        <v>0</v>
      </c>
      <c r="E21" s="119">
        <f t="shared" si="1"/>
        <v>0</v>
      </c>
      <c r="F21" s="120">
        <f t="shared" si="2"/>
        <v>0</v>
      </c>
      <c r="G21" s="119">
        <f t="shared" si="3"/>
        <v>0</v>
      </c>
    </row>
    <row r="22" spans="1:7" ht="14.45" x14ac:dyDescent="0.35">
      <c r="A22" s="99"/>
      <c r="B22" s="121"/>
      <c r="C22" s="101"/>
      <c r="D22" s="98">
        <f t="shared" si="0"/>
        <v>0</v>
      </c>
      <c r="E22" s="119">
        <f t="shared" si="1"/>
        <v>0</v>
      </c>
      <c r="F22" s="120">
        <f t="shared" si="2"/>
        <v>0</v>
      </c>
      <c r="G22" s="119">
        <f t="shared" si="3"/>
        <v>0</v>
      </c>
    </row>
    <row r="23" spans="1:7" x14ac:dyDescent="0.25">
      <c r="A23" s="99"/>
      <c r="B23" s="121"/>
      <c r="C23" s="101"/>
      <c r="D23" s="98">
        <f t="shared" si="0"/>
        <v>0</v>
      </c>
      <c r="E23" s="119">
        <f t="shared" si="1"/>
        <v>0</v>
      </c>
      <c r="F23" s="120">
        <f t="shared" si="2"/>
        <v>0</v>
      </c>
      <c r="G23" s="119">
        <f t="shared" si="3"/>
        <v>0</v>
      </c>
    </row>
    <row r="24" spans="1:7" x14ac:dyDescent="0.25">
      <c r="A24" s="99"/>
      <c r="B24" s="121"/>
      <c r="C24" s="101"/>
      <c r="D24" s="98">
        <f t="shared" si="0"/>
        <v>0</v>
      </c>
      <c r="E24" s="119">
        <f t="shared" si="1"/>
        <v>0</v>
      </c>
      <c r="F24" s="120">
        <f t="shared" si="2"/>
        <v>0</v>
      </c>
      <c r="G24" s="119">
        <f t="shared" si="3"/>
        <v>0</v>
      </c>
    </row>
    <row r="25" spans="1:7" x14ac:dyDescent="0.25">
      <c r="A25" s="99"/>
      <c r="B25" s="121"/>
      <c r="C25" s="101"/>
      <c r="D25" s="98">
        <f t="shared" si="0"/>
        <v>0</v>
      </c>
      <c r="E25" s="119">
        <f t="shared" si="1"/>
        <v>0</v>
      </c>
      <c r="F25" s="120">
        <f t="shared" si="2"/>
        <v>0</v>
      </c>
      <c r="G25" s="119">
        <f t="shared" si="3"/>
        <v>0</v>
      </c>
    </row>
    <row r="26" spans="1:7" ht="15.75" thickBot="1" x14ac:dyDescent="0.3">
      <c r="A26" s="103"/>
      <c r="B26" s="121"/>
      <c r="C26" s="101"/>
      <c r="D26" s="98">
        <f t="shared" si="0"/>
        <v>0</v>
      </c>
      <c r="E26" s="119">
        <f t="shared" si="1"/>
        <v>0</v>
      </c>
      <c r="F26" s="122">
        <f t="shared" si="2"/>
        <v>0</v>
      </c>
      <c r="G26" s="119">
        <f t="shared" si="3"/>
        <v>0</v>
      </c>
    </row>
    <row r="27" spans="1:7" x14ac:dyDescent="0.25">
      <c r="A27" s="123" t="s">
        <v>162</v>
      </c>
      <c r="B27" s="121">
        <v>1</v>
      </c>
      <c r="C27" s="101">
        <v>60000</v>
      </c>
      <c r="D27" s="98">
        <f t="shared" si="0"/>
        <v>60000</v>
      </c>
      <c r="E27" s="124">
        <f t="shared" si="1"/>
        <v>0</v>
      </c>
      <c r="F27" s="125"/>
      <c r="G27" s="126">
        <f t="shared" si="3"/>
        <v>870</v>
      </c>
    </row>
    <row r="28" spans="1:7" x14ac:dyDescent="0.25">
      <c r="A28" s="127" t="s">
        <v>163</v>
      </c>
      <c r="B28" s="121">
        <v>1</v>
      </c>
      <c r="C28" s="101">
        <v>25000</v>
      </c>
      <c r="D28" s="98">
        <f t="shared" si="0"/>
        <v>25000</v>
      </c>
      <c r="E28" s="124">
        <f t="shared" si="1"/>
        <v>0</v>
      </c>
      <c r="F28" s="128"/>
      <c r="G28" s="126">
        <f t="shared" si="3"/>
        <v>362.5</v>
      </c>
    </row>
    <row r="29" spans="1:7" x14ac:dyDescent="0.25">
      <c r="A29" s="127"/>
      <c r="B29" s="121"/>
      <c r="C29" s="101"/>
      <c r="D29" s="98"/>
      <c r="E29" s="124"/>
      <c r="F29" s="128"/>
      <c r="G29" s="126"/>
    </row>
    <row r="30" spans="1:7" x14ac:dyDescent="0.25">
      <c r="A30" s="127"/>
      <c r="B30" s="121"/>
      <c r="C30" s="101"/>
      <c r="D30" s="98"/>
      <c r="E30" s="124"/>
      <c r="F30" s="128"/>
      <c r="G30" s="126"/>
    </row>
    <row r="31" spans="1:7" x14ac:dyDescent="0.25">
      <c r="A31" s="127"/>
      <c r="B31" s="121"/>
      <c r="C31" s="101"/>
      <c r="D31" s="98"/>
      <c r="E31" s="124"/>
      <c r="F31" s="128"/>
      <c r="G31" s="126"/>
    </row>
    <row r="32" spans="1:7" x14ac:dyDescent="0.25">
      <c r="A32" s="127"/>
      <c r="B32" s="121"/>
      <c r="C32" s="101"/>
      <c r="D32" s="98"/>
      <c r="E32" s="124"/>
      <c r="F32" s="128"/>
      <c r="G32" s="126"/>
    </row>
    <row r="33" spans="1:7" x14ac:dyDescent="0.25">
      <c r="A33" s="127"/>
      <c r="B33" s="121"/>
      <c r="C33" s="101"/>
      <c r="D33" s="98"/>
      <c r="E33" s="124"/>
      <c r="F33" s="128"/>
      <c r="G33" s="126"/>
    </row>
    <row r="34" spans="1:7" ht="15.75" thickBot="1" x14ac:dyDescent="0.3">
      <c r="A34" s="129"/>
      <c r="B34" s="130"/>
      <c r="C34" s="106"/>
      <c r="D34" s="98"/>
      <c r="E34" s="124"/>
      <c r="F34" s="131"/>
      <c r="G34" s="126"/>
    </row>
    <row r="35" spans="1:7" ht="15.75" thickBot="1" x14ac:dyDescent="0.3">
      <c r="A35" s="132" t="s">
        <v>164</v>
      </c>
      <c r="B35" s="133">
        <f>SUM(B13:B28)</f>
        <v>10</v>
      </c>
      <c r="C35" s="108"/>
      <c r="D35" s="111">
        <f>SUM(D13:D28)</f>
        <v>580000</v>
      </c>
      <c r="E35" s="111">
        <f>SUM(E13:E28)</f>
        <v>0</v>
      </c>
      <c r="F35" s="111">
        <f>SUM(F13:F28)</f>
        <v>55242</v>
      </c>
      <c r="G35" s="111">
        <f>SUM(G13:G28)</f>
        <v>8410</v>
      </c>
    </row>
    <row r="36" spans="1:7" x14ac:dyDescent="0.25">
      <c r="A36" s="859"/>
      <c r="B36" s="859"/>
      <c r="C36" s="859"/>
      <c r="D36" s="134"/>
      <c r="E36" s="110"/>
      <c r="F36" s="110"/>
      <c r="G36" s="110"/>
    </row>
    <row r="37" spans="1:7" ht="15.75" thickBot="1" x14ac:dyDescent="0.3">
      <c r="A37" s="135"/>
      <c r="B37" s="135"/>
      <c r="C37" s="135"/>
      <c r="D37" s="134"/>
      <c r="E37" s="110"/>
      <c r="F37" s="110"/>
      <c r="G37" s="110"/>
    </row>
    <row r="38" spans="1:7" ht="15.75" thickBot="1" x14ac:dyDescent="0.3">
      <c r="A38" s="853" t="s">
        <v>165</v>
      </c>
      <c r="B38" s="854"/>
      <c r="C38" s="854"/>
      <c r="D38" s="855"/>
      <c r="E38" s="110"/>
      <c r="F38" s="110"/>
      <c r="G38" s="110"/>
    </row>
    <row r="39" spans="1:7" ht="60.75" thickBot="1" x14ac:dyDescent="0.3">
      <c r="A39" s="856" t="s">
        <v>166</v>
      </c>
      <c r="B39" s="857"/>
      <c r="C39" s="857"/>
      <c r="D39" s="858"/>
      <c r="E39" s="114" t="s">
        <v>167</v>
      </c>
      <c r="F39" s="114" t="s">
        <v>161</v>
      </c>
      <c r="G39" s="110"/>
    </row>
    <row r="40" spans="1:7" ht="16.5" thickBot="1" x14ac:dyDescent="0.3">
      <c r="A40" s="850"/>
      <c r="B40" s="851"/>
      <c r="C40" s="851"/>
      <c r="D40" s="852"/>
      <c r="E40" s="117">
        <v>6.2E-2</v>
      </c>
      <c r="F40" s="117">
        <v>1.4500000000000001E-2</v>
      </c>
      <c r="G40" s="110"/>
    </row>
    <row r="41" spans="1:7" x14ac:dyDescent="0.25">
      <c r="A41" s="95" t="s">
        <v>490</v>
      </c>
      <c r="B41" s="118">
        <v>9</v>
      </c>
      <c r="C41" s="97">
        <v>45000</v>
      </c>
      <c r="D41" s="98">
        <f>B41*C41</f>
        <v>405000</v>
      </c>
      <c r="E41" s="119">
        <f>D41*$E$40</f>
        <v>25110</v>
      </c>
      <c r="F41" s="119">
        <f>D41*$F$40</f>
        <v>5872.5</v>
      </c>
      <c r="G41" s="110"/>
    </row>
    <row r="42" spans="1:7" x14ac:dyDescent="0.25">
      <c r="A42" s="95" t="s">
        <v>151</v>
      </c>
      <c r="B42" s="121">
        <v>2</v>
      </c>
      <c r="C42" s="97">
        <v>22000</v>
      </c>
      <c r="D42" s="98">
        <f t="shared" ref="D42:D62" si="4">B42*C42</f>
        <v>44000</v>
      </c>
      <c r="E42" s="136">
        <f t="shared" ref="E42:E62" si="5">D42*$E$40</f>
        <v>2728</v>
      </c>
      <c r="F42" s="136">
        <f t="shared" ref="F42:F62" si="6">D42*$F$40</f>
        <v>638</v>
      </c>
      <c r="G42" s="110"/>
    </row>
    <row r="43" spans="1:7" x14ac:dyDescent="0.25">
      <c r="A43" s="95" t="s">
        <v>152</v>
      </c>
      <c r="B43" s="121">
        <v>1</v>
      </c>
      <c r="C43" s="97">
        <v>28000</v>
      </c>
      <c r="D43" s="98">
        <f t="shared" si="4"/>
        <v>28000</v>
      </c>
      <c r="E43" s="136">
        <f t="shared" si="5"/>
        <v>1736</v>
      </c>
      <c r="F43" s="136">
        <f t="shared" si="6"/>
        <v>406</v>
      </c>
      <c r="G43" s="110"/>
    </row>
    <row r="44" spans="1:7" x14ac:dyDescent="0.25">
      <c r="A44" s="95" t="s">
        <v>168</v>
      </c>
      <c r="B44" s="121">
        <v>2</v>
      </c>
      <c r="C44" s="97">
        <v>10000</v>
      </c>
      <c r="D44" s="98">
        <f t="shared" si="4"/>
        <v>20000</v>
      </c>
      <c r="E44" s="136">
        <f t="shared" si="5"/>
        <v>1240</v>
      </c>
      <c r="F44" s="136">
        <f t="shared" si="6"/>
        <v>290</v>
      </c>
      <c r="G44" s="110"/>
    </row>
    <row r="45" spans="1:7" x14ac:dyDescent="0.25">
      <c r="A45" s="99" t="s">
        <v>169</v>
      </c>
      <c r="B45" s="121">
        <v>2</v>
      </c>
      <c r="C45" s="100">
        <v>25000</v>
      </c>
      <c r="D45" s="98">
        <f t="shared" si="4"/>
        <v>50000</v>
      </c>
      <c r="E45" s="136">
        <f t="shared" si="5"/>
        <v>3100</v>
      </c>
      <c r="F45" s="136">
        <f t="shared" si="6"/>
        <v>725</v>
      </c>
      <c r="G45" s="110"/>
    </row>
    <row r="46" spans="1:7" x14ac:dyDescent="0.25">
      <c r="A46" s="99" t="s">
        <v>493</v>
      </c>
      <c r="B46" s="121">
        <v>1</v>
      </c>
      <c r="C46" s="101">
        <v>35000</v>
      </c>
      <c r="D46" s="98">
        <f t="shared" si="4"/>
        <v>35000</v>
      </c>
      <c r="E46" s="136">
        <f t="shared" si="5"/>
        <v>2170</v>
      </c>
      <c r="F46" s="136">
        <f t="shared" si="6"/>
        <v>507.5</v>
      </c>
      <c r="G46" s="110"/>
    </row>
    <row r="47" spans="1:7" x14ac:dyDescent="0.25">
      <c r="A47" s="99" t="s">
        <v>498</v>
      </c>
      <c r="B47" s="121">
        <v>1</v>
      </c>
      <c r="C47" s="101">
        <v>85000</v>
      </c>
      <c r="D47" s="98">
        <f t="shared" si="4"/>
        <v>85000</v>
      </c>
      <c r="E47" s="136">
        <f t="shared" si="5"/>
        <v>5270</v>
      </c>
      <c r="F47" s="136">
        <f t="shared" si="6"/>
        <v>1232.5</v>
      </c>
      <c r="G47" s="110"/>
    </row>
    <row r="48" spans="1:7" x14ac:dyDescent="0.25">
      <c r="A48" s="99" t="s">
        <v>499</v>
      </c>
      <c r="B48" s="121">
        <v>1</v>
      </c>
      <c r="C48" s="101">
        <v>42000</v>
      </c>
      <c r="D48" s="98">
        <f t="shared" si="4"/>
        <v>42000</v>
      </c>
      <c r="E48" s="136">
        <f t="shared" si="5"/>
        <v>2604</v>
      </c>
      <c r="F48" s="136">
        <f t="shared" si="6"/>
        <v>609</v>
      </c>
      <c r="G48" s="110"/>
    </row>
    <row r="49" spans="1:7" x14ac:dyDescent="0.25">
      <c r="A49" s="99" t="s">
        <v>500</v>
      </c>
      <c r="B49" s="121">
        <v>1</v>
      </c>
      <c r="C49" s="101">
        <v>55000</v>
      </c>
      <c r="D49" s="98">
        <f t="shared" si="4"/>
        <v>55000</v>
      </c>
      <c r="E49" s="136">
        <f t="shared" si="5"/>
        <v>3410</v>
      </c>
      <c r="F49" s="136">
        <f t="shared" si="6"/>
        <v>797.5</v>
      </c>
      <c r="G49" s="110"/>
    </row>
    <row r="50" spans="1:7" x14ac:dyDescent="0.25">
      <c r="A50" s="99"/>
      <c r="B50" s="121"/>
      <c r="C50" s="101"/>
      <c r="D50" s="98">
        <f t="shared" si="4"/>
        <v>0</v>
      </c>
      <c r="E50" s="136">
        <f t="shared" si="5"/>
        <v>0</v>
      </c>
      <c r="F50" s="136">
        <f t="shared" si="6"/>
        <v>0</v>
      </c>
      <c r="G50" s="110"/>
    </row>
    <row r="51" spans="1:7" x14ac:dyDescent="0.25">
      <c r="A51" s="99"/>
      <c r="B51" s="121"/>
      <c r="C51" s="101"/>
      <c r="D51" s="98">
        <f t="shared" si="4"/>
        <v>0</v>
      </c>
      <c r="E51" s="136">
        <f t="shared" si="5"/>
        <v>0</v>
      </c>
      <c r="F51" s="136">
        <f t="shared" si="6"/>
        <v>0</v>
      </c>
      <c r="G51" s="110"/>
    </row>
    <row r="52" spans="1:7" x14ac:dyDescent="0.25">
      <c r="A52" s="99"/>
      <c r="B52" s="121"/>
      <c r="C52" s="101"/>
      <c r="D52" s="98">
        <f t="shared" si="4"/>
        <v>0</v>
      </c>
      <c r="E52" s="136">
        <f t="shared" si="5"/>
        <v>0</v>
      </c>
      <c r="F52" s="136">
        <f t="shared" si="6"/>
        <v>0</v>
      </c>
      <c r="G52" s="110"/>
    </row>
    <row r="53" spans="1:7" x14ac:dyDescent="0.25">
      <c r="A53" s="102"/>
      <c r="B53" s="121"/>
      <c r="C53" s="101"/>
      <c r="D53" s="98">
        <f t="shared" si="4"/>
        <v>0</v>
      </c>
      <c r="E53" s="136">
        <f t="shared" si="5"/>
        <v>0</v>
      </c>
      <c r="F53" s="136">
        <f t="shared" si="6"/>
        <v>0</v>
      </c>
      <c r="G53" s="110"/>
    </row>
    <row r="54" spans="1:7" x14ac:dyDescent="0.25">
      <c r="A54" s="102"/>
      <c r="B54" s="121"/>
      <c r="C54" s="101"/>
      <c r="D54" s="98">
        <f t="shared" si="4"/>
        <v>0</v>
      </c>
      <c r="E54" s="136">
        <f t="shared" si="5"/>
        <v>0</v>
      </c>
      <c r="F54" s="136">
        <f t="shared" si="6"/>
        <v>0</v>
      </c>
      <c r="G54" s="110"/>
    </row>
    <row r="55" spans="1:7" x14ac:dyDescent="0.25">
      <c r="A55" s="102"/>
      <c r="B55" s="137"/>
      <c r="C55" s="101"/>
      <c r="D55" s="98">
        <f t="shared" si="4"/>
        <v>0</v>
      </c>
      <c r="E55" s="136">
        <f t="shared" si="5"/>
        <v>0</v>
      </c>
      <c r="F55" s="136">
        <f t="shared" si="6"/>
        <v>0</v>
      </c>
      <c r="G55" s="110"/>
    </row>
    <row r="56" spans="1:7" x14ac:dyDescent="0.25">
      <c r="A56" s="102"/>
      <c r="B56" s="137"/>
      <c r="C56" s="101"/>
      <c r="D56" s="98">
        <f t="shared" si="4"/>
        <v>0</v>
      </c>
      <c r="E56" s="136">
        <f t="shared" si="5"/>
        <v>0</v>
      </c>
      <c r="F56" s="136">
        <f t="shared" si="6"/>
        <v>0</v>
      </c>
      <c r="G56" s="110"/>
    </row>
    <row r="57" spans="1:7" x14ac:dyDescent="0.25">
      <c r="A57" s="102"/>
      <c r="B57" s="137"/>
      <c r="C57" s="101"/>
      <c r="D57" s="98">
        <f t="shared" si="4"/>
        <v>0</v>
      </c>
      <c r="E57" s="136">
        <f t="shared" si="5"/>
        <v>0</v>
      </c>
      <c r="F57" s="136">
        <f t="shared" si="6"/>
        <v>0</v>
      </c>
      <c r="G57" s="110"/>
    </row>
    <row r="58" spans="1:7" x14ac:dyDescent="0.25">
      <c r="A58" s="102"/>
      <c r="B58" s="137"/>
      <c r="C58" s="101"/>
      <c r="D58" s="98">
        <f t="shared" si="4"/>
        <v>0</v>
      </c>
      <c r="E58" s="136">
        <f t="shared" si="5"/>
        <v>0</v>
      </c>
      <c r="F58" s="136">
        <f t="shared" si="6"/>
        <v>0</v>
      </c>
      <c r="G58" s="110"/>
    </row>
    <row r="59" spans="1:7" x14ac:dyDescent="0.25">
      <c r="A59" s="102"/>
      <c r="B59" s="137"/>
      <c r="C59" s="101"/>
      <c r="D59" s="98">
        <f t="shared" si="4"/>
        <v>0</v>
      </c>
      <c r="E59" s="136">
        <f t="shared" si="5"/>
        <v>0</v>
      </c>
      <c r="F59" s="136">
        <f t="shared" si="6"/>
        <v>0</v>
      </c>
      <c r="G59" s="110"/>
    </row>
    <row r="60" spans="1:7" x14ac:dyDescent="0.25">
      <c r="A60" s="102"/>
      <c r="B60" s="137"/>
      <c r="C60" s="101"/>
      <c r="D60" s="98">
        <f t="shared" si="4"/>
        <v>0</v>
      </c>
      <c r="E60" s="136">
        <f t="shared" si="5"/>
        <v>0</v>
      </c>
      <c r="F60" s="136">
        <f t="shared" si="6"/>
        <v>0</v>
      </c>
      <c r="G60" s="110"/>
    </row>
    <row r="61" spans="1:7" x14ac:dyDescent="0.25">
      <c r="A61" s="102"/>
      <c r="B61" s="137"/>
      <c r="C61" s="101"/>
      <c r="D61" s="98">
        <f t="shared" si="4"/>
        <v>0</v>
      </c>
      <c r="E61" s="136">
        <f t="shared" si="5"/>
        <v>0</v>
      </c>
      <c r="F61" s="136">
        <f t="shared" si="6"/>
        <v>0</v>
      </c>
      <c r="G61" s="110"/>
    </row>
    <row r="62" spans="1:7" ht="15.75" thickBot="1" x14ac:dyDescent="0.3">
      <c r="A62" s="138"/>
      <c r="B62" s="137"/>
      <c r="C62" s="101"/>
      <c r="D62" s="98">
        <f t="shared" si="4"/>
        <v>0</v>
      </c>
      <c r="E62" s="136">
        <f t="shared" si="5"/>
        <v>0</v>
      </c>
      <c r="F62" s="136">
        <f t="shared" si="6"/>
        <v>0</v>
      </c>
      <c r="G62" s="110"/>
    </row>
    <row r="63" spans="1:7" ht="15.75" thickBot="1" x14ac:dyDescent="0.3">
      <c r="A63" s="132" t="s">
        <v>164</v>
      </c>
      <c r="B63" s="139">
        <f>SUM(B41:B62)</f>
        <v>20</v>
      </c>
      <c r="C63" s="140"/>
      <c r="D63" s="111">
        <f>SUM(D41:D62)</f>
        <v>764000</v>
      </c>
      <c r="E63" s="111">
        <f>SUM(E41:E62)</f>
        <v>47368</v>
      </c>
      <c r="F63" s="111">
        <f>SUM(F41:F62)</f>
        <v>11078</v>
      </c>
      <c r="G63" s="110"/>
    </row>
    <row r="64" spans="1:7" ht="15.75" thickBot="1" x14ac:dyDescent="0.3">
      <c r="A64" s="110"/>
      <c r="B64" s="110"/>
      <c r="C64" s="110"/>
      <c r="D64" s="110"/>
      <c r="E64" s="110"/>
      <c r="F64" s="110"/>
      <c r="G64" s="110"/>
    </row>
    <row r="65" spans="1:7" ht="15.75" thickBot="1" x14ac:dyDescent="0.3">
      <c r="A65" s="141" t="s">
        <v>170</v>
      </c>
      <c r="B65" s="142" t="s">
        <v>171</v>
      </c>
      <c r="C65" s="110"/>
      <c r="D65" s="110"/>
      <c r="E65" s="110"/>
      <c r="F65" s="110"/>
      <c r="G65" s="110"/>
    </row>
    <row r="66" spans="1:7" ht="15.75" thickBot="1" x14ac:dyDescent="0.3">
      <c r="A66" s="143" t="s">
        <v>172</v>
      </c>
      <c r="B66" s="111">
        <f>D35</f>
        <v>580000</v>
      </c>
      <c r="C66" s="110"/>
      <c r="D66" s="110"/>
      <c r="E66" s="110"/>
      <c r="F66" s="110"/>
      <c r="G66" s="110"/>
    </row>
    <row r="67" spans="1:7" ht="15.75" thickBot="1" x14ac:dyDescent="0.3">
      <c r="A67" s="144" t="s">
        <v>173</v>
      </c>
      <c r="B67" s="111">
        <f>D63</f>
        <v>764000</v>
      </c>
      <c r="C67" s="110"/>
      <c r="D67" s="110"/>
      <c r="E67" s="110"/>
      <c r="F67" s="110"/>
      <c r="G67" s="110"/>
    </row>
    <row r="68" spans="1:7" ht="15.75" thickBot="1" x14ac:dyDescent="0.3">
      <c r="A68" s="145" t="s">
        <v>174</v>
      </c>
      <c r="B68" s="111">
        <f>SUM(B66:B67)</f>
        <v>1344000</v>
      </c>
      <c r="C68" s="110"/>
      <c r="D68" s="110"/>
      <c r="E68" s="110"/>
      <c r="F68" s="110"/>
      <c r="G68" s="110"/>
    </row>
    <row r="69" spans="1:7" x14ac:dyDescent="0.25">
      <c r="A69" s="110"/>
      <c r="B69" s="110"/>
      <c r="C69" s="110"/>
      <c r="D69" s="110"/>
      <c r="E69" s="110"/>
      <c r="F69" s="110"/>
      <c r="G69" s="110"/>
    </row>
    <row r="70" spans="1:7" ht="15.75" thickBot="1" x14ac:dyDescent="0.3">
      <c r="A70" s="110"/>
      <c r="B70" s="110"/>
      <c r="C70" s="110"/>
      <c r="D70" s="110"/>
      <c r="E70" s="110"/>
      <c r="F70" s="110"/>
      <c r="G70" s="110"/>
    </row>
    <row r="71" spans="1:7" ht="15.75" thickBot="1" x14ac:dyDescent="0.3">
      <c r="A71" s="141" t="s">
        <v>175</v>
      </c>
      <c r="B71" s="142" t="s">
        <v>171</v>
      </c>
      <c r="C71" s="1"/>
      <c r="D71" s="1"/>
      <c r="E71" s="1"/>
      <c r="F71" s="1"/>
      <c r="G71" s="1"/>
    </row>
    <row r="72" spans="1:7" ht="15.75" thickBot="1" x14ac:dyDescent="0.3">
      <c r="A72" s="143" t="s">
        <v>172</v>
      </c>
      <c r="B72" s="111">
        <f>G35</f>
        <v>8410</v>
      </c>
      <c r="C72" s="1"/>
      <c r="D72" s="1"/>
      <c r="E72" s="1"/>
      <c r="F72" s="1"/>
      <c r="G72" s="1"/>
    </row>
    <row r="73" spans="1:7" ht="15.75" thickBot="1" x14ac:dyDescent="0.3">
      <c r="A73" s="144" t="s">
        <v>173</v>
      </c>
      <c r="B73" s="111">
        <f>F63</f>
        <v>11078</v>
      </c>
      <c r="C73" s="1"/>
      <c r="D73" s="1"/>
      <c r="E73" s="1"/>
      <c r="F73" s="1"/>
      <c r="G73" s="1"/>
    </row>
    <row r="74" spans="1:7" ht="15.75" thickBot="1" x14ac:dyDescent="0.3">
      <c r="A74" s="145" t="s">
        <v>176</v>
      </c>
      <c r="B74" s="111">
        <f>SUM(B72:B73)</f>
        <v>19488</v>
      </c>
      <c r="C74" s="1"/>
      <c r="D74" s="1"/>
      <c r="E74" s="1"/>
      <c r="F74" s="1"/>
      <c r="G74" s="1"/>
    </row>
    <row r="75" spans="1:7" x14ac:dyDescent="0.25">
      <c r="A75" s="1"/>
      <c r="B75" s="1"/>
      <c r="C75" s="1"/>
      <c r="D75" s="1"/>
      <c r="E75" s="1"/>
      <c r="F75" s="1"/>
      <c r="G75" s="1"/>
    </row>
    <row r="76" spans="1:7" ht="15.75" thickBot="1" x14ac:dyDescent="0.3">
      <c r="A76" s="1"/>
      <c r="B76" s="1"/>
      <c r="C76" s="1"/>
      <c r="D76" s="1"/>
      <c r="E76" s="1"/>
      <c r="F76" s="1"/>
      <c r="G76" s="1"/>
    </row>
    <row r="77" spans="1:7" ht="15.75" thickBot="1" x14ac:dyDescent="0.3">
      <c r="A77" s="141" t="s">
        <v>177</v>
      </c>
      <c r="B77" s="142" t="s">
        <v>171</v>
      </c>
      <c r="C77" s="1"/>
      <c r="D77" s="1"/>
      <c r="E77" s="1"/>
      <c r="F77" s="1"/>
      <c r="G77" s="1"/>
    </row>
    <row r="78" spans="1:7" ht="15.75" thickBot="1" x14ac:dyDescent="0.3">
      <c r="A78" s="143" t="s">
        <v>178</v>
      </c>
      <c r="B78" s="146">
        <f>B35</f>
        <v>10</v>
      </c>
      <c r="C78" s="1"/>
      <c r="D78" s="1"/>
      <c r="E78" s="1"/>
      <c r="F78" s="1"/>
      <c r="G78" s="1"/>
    </row>
    <row r="79" spans="1:7" ht="15.75" thickBot="1" x14ac:dyDescent="0.3">
      <c r="A79" s="143" t="s">
        <v>179</v>
      </c>
      <c r="B79" s="146">
        <f>B63</f>
        <v>20</v>
      </c>
      <c r="C79" s="1"/>
      <c r="D79" s="1"/>
      <c r="E79" s="1"/>
      <c r="F79" s="1"/>
      <c r="G79" s="1"/>
    </row>
    <row r="80" spans="1:7" ht="15.75" thickBot="1" x14ac:dyDescent="0.3">
      <c r="A80" s="145" t="s">
        <v>180</v>
      </c>
      <c r="B80" s="146">
        <f>SUM(B78:B79)</f>
        <v>30</v>
      </c>
      <c r="C80" s="1"/>
      <c r="D80" s="1"/>
      <c r="E80" s="1"/>
      <c r="F80" s="1"/>
      <c r="G80" s="1"/>
    </row>
    <row r="81" spans="1:7" x14ac:dyDescent="0.25">
      <c r="A81" s="1"/>
      <c r="B81" s="1"/>
      <c r="C81" s="1"/>
      <c r="D81" s="1"/>
      <c r="E81" s="1"/>
      <c r="F81" s="1"/>
      <c r="G81" s="1"/>
    </row>
    <row r="82" spans="1:7" ht="15.75" thickBot="1" x14ac:dyDescent="0.3">
      <c r="A82" s="1"/>
      <c r="B82" s="1"/>
      <c r="C82" s="1"/>
      <c r="D82" s="1"/>
      <c r="E82" s="1"/>
      <c r="F82" s="1"/>
      <c r="G82" s="1"/>
    </row>
    <row r="83" spans="1:7" ht="27" thickBot="1" x14ac:dyDescent="0.3">
      <c r="A83" s="147" t="s">
        <v>181</v>
      </c>
      <c r="B83" s="148"/>
      <c r="C83" s="1"/>
      <c r="D83" s="1"/>
      <c r="E83" s="1"/>
      <c r="F83" s="1"/>
      <c r="G83" s="1"/>
    </row>
    <row r="84" spans="1:7" ht="15.75" thickBot="1" x14ac:dyDescent="0.3">
      <c r="A84" s="1"/>
      <c r="B84" s="1"/>
      <c r="C84" s="1"/>
      <c r="D84" s="1"/>
      <c r="E84" s="1"/>
      <c r="F84" s="1"/>
      <c r="G84" s="1"/>
    </row>
    <row r="85" spans="1:7" ht="30.75" thickBot="1" x14ac:dyDescent="0.3">
      <c r="A85" s="149" t="s">
        <v>182</v>
      </c>
      <c r="B85" s="150" t="s">
        <v>183</v>
      </c>
      <c r="C85" s="150" t="s">
        <v>150</v>
      </c>
      <c r="D85" s="150" t="s">
        <v>184</v>
      </c>
      <c r="E85" s="150" t="s">
        <v>185</v>
      </c>
      <c r="F85" s="1"/>
      <c r="G85" s="1"/>
    </row>
    <row r="86" spans="1:7" x14ac:dyDescent="0.25">
      <c r="A86" s="151" t="s">
        <v>186</v>
      </c>
      <c r="B86" s="152">
        <f>B27</f>
        <v>1</v>
      </c>
      <c r="C86" s="153">
        <f>D27</f>
        <v>60000</v>
      </c>
      <c r="D86" s="154">
        <f>100% +$B$83</f>
        <v>1</v>
      </c>
      <c r="E86" s="155">
        <f>C86*D86</f>
        <v>60000</v>
      </c>
      <c r="F86" s="1"/>
      <c r="G86" s="1"/>
    </row>
    <row r="87" spans="1:7" x14ac:dyDescent="0.25">
      <c r="A87" s="156" t="s">
        <v>187</v>
      </c>
      <c r="B87" s="157">
        <f>B28</f>
        <v>1</v>
      </c>
      <c r="C87" s="158">
        <f>D28</f>
        <v>25000</v>
      </c>
      <c r="D87" s="159">
        <f>100% +$B$83</f>
        <v>1</v>
      </c>
      <c r="E87" s="160">
        <f>C87*D87</f>
        <v>25000</v>
      </c>
      <c r="F87" s="1"/>
      <c r="G87" s="1"/>
    </row>
    <row r="88" spans="1:7" x14ac:dyDescent="0.25">
      <c r="A88" s="161"/>
      <c r="B88" s="12"/>
      <c r="C88" s="12"/>
      <c r="D88" s="12"/>
      <c r="E88" s="1"/>
      <c r="F88" s="1"/>
      <c r="G88" s="1"/>
    </row>
    <row r="89" spans="1:7" ht="15.75" thickBot="1" x14ac:dyDescent="0.3">
      <c r="A89" s="1"/>
      <c r="B89" s="1"/>
      <c r="C89" s="1"/>
      <c r="D89" s="1"/>
      <c r="E89" s="1"/>
      <c r="F89" s="1"/>
      <c r="G89" s="1"/>
    </row>
    <row r="90" spans="1:7" ht="39.75" thickBot="1" x14ac:dyDescent="0.3">
      <c r="A90" s="3" t="s">
        <v>188</v>
      </c>
      <c r="B90" s="162" t="s">
        <v>171</v>
      </c>
      <c r="C90" s="163" t="s">
        <v>189</v>
      </c>
      <c r="D90" s="163" t="s">
        <v>190</v>
      </c>
      <c r="E90" s="1"/>
      <c r="F90" s="1"/>
      <c r="G90" s="1"/>
    </row>
    <row r="91" spans="1:7" ht="15.75" thickBot="1" x14ac:dyDescent="0.3">
      <c r="A91" s="164" t="s">
        <v>191</v>
      </c>
      <c r="B91" s="165">
        <f>E86/(B86+0.00000000000001)</f>
        <v>59999.999999999403</v>
      </c>
      <c r="C91" s="166">
        <v>0</v>
      </c>
      <c r="D91" s="166">
        <f>E86</f>
        <v>60000</v>
      </c>
      <c r="E91" s="1"/>
      <c r="F91" s="1"/>
      <c r="G91" s="1"/>
    </row>
    <row r="92" spans="1:7" ht="15.75" thickBot="1" x14ac:dyDescent="0.3">
      <c r="A92" s="164" t="s">
        <v>192</v>
      </c>
      <c r="B92" s="167">
        <f>VLOOKUP(B91,C91:D92,2,TRUE)</f>
        <v>60000</v>
      </c>
      <c r="C92" s="166">
        <v>90000</v>
      </c>
      <c r="D92" s="166">
        <f>B86*C92</f>
        <v>90000</v>
      </c>
      <c r="E92" s="1"/>
      <c r="F92" s="1"/>
      <c r="G92" s="1"/>
    </row>
    <row r="93" spans="1:7" x14ac:dyDescent="0.25">
      <c r="A93" s="1"/>
      <c r="B93" s="1"/>
      <c r="C93" s="1"/>
      <c r="D93" s="1"/>
      <c r="E93" s="1"/>
      <c r="F93" s="1"/>
      <c r="G93" s="1"/>
    </row>
    <row r="94" spans="1:7" ht="15.75" thickBot="1" x14ac:dyDescent="0.3">
      <c r="A94" s="1"/>
      <c r="B94" s="1"/>
      <c r="C94" s="1"/>
      <c r="D94" s="1"/>
      <c r="E94" s="1"/>
      <c r="F94" s="1"/>
      <c r="G94" s="1"/>
    </row>
    <row r="95" spans="1:7" ht="39.75" thickBot="1" x14ac:dyDescent="0.3">
      <c r="A95" s="3" t="s">
        <v>193</v>
      </c>
      <c r="B95" s="162" t="s">
        <v>171</v>
      </c>
      <c r="C95" s="163" t="s">
        <v>189</v>
      </c>
      <c r="D95" s="163" t="s">
        <v>190</v>
      </c>
      <c r="E95" s="1"/>
      <c r="F95" s="1"/>
      <c r="G95" s="1"/>
    </row>
    <row r="96" spans="1:7" ht="15.75" thickBot="1" x14ac:dyDescent="0.3">
      <c r="A96" s="164" t="s">
        <v>191</v>
      </c>
      <c r="B96" s="165">
        <f>E87/(B87+0.00000000000001)</f>
        <v>24999.999999999749</v>
      </c>
      <c r="C96" s="166">
        <v>0</v>
      </c>
      <c r="D96" s="166">
        <f>E87</f>
        <v>25000</v>
      </c>
      <c r="E96" s="1"/>
      <c r="F96" s="1"/>
      <c r="G96" s="1"/>
    </row>
    <row r="97" spans="1:7" ht="15.75" thickBot="1" x14ac:dyDescent="0.3">
      <c r="A97" s="164" t="s">
        <v>192</v>
      </c>
      <c r="B97" s="167">
        <f>VLOOKUP(B96,C96:D97,2,TRUE)</f>
        <v>25000</v>
      </c>
      <c r="C97" s="166">
        <v>40000</v>
      </c>
      <c r="D97" s="166">
        <f>B87*C97</f>
        <v>40000</v>
      </c>
      <c r="E97" s="1"/>
      <c r="F97" s="1"/>
      <c r="G97" s="1"/>
    </row>
    <row r="98" spans="1:7" x14ac:dyDescent="0.25">
      <c r="A98" s="1"/>
      <c r="B98" s="1"/>
      <c r="C98" s="1"/>
      <c r="D98" s="1"/>
      <c r="E98" s="1"/>
      <c r="F98" s="1"/>
      <c r="G98" s="1"/>
    </row>
    <row r="99" spans="1:7" ht="15.75" thickBot="1" x14ac:dyDescent="0.3">
      <c r="A99" s="1"/>
      <c r="B99" s="1"/>
      <c r="C99" s="1"/>
      <c r="D99" s="1"/>
      <c r="E99" s="1"/>
      <c r="F99" s="1"/>
      <c r="G99" s="1"/>
    </row>
    <row r="100" spans="1:7" ht="15.75" thickBot="1" x14ac:dyDescent="0.3">
      <c r="A100" s="168" t="s">
        <v>194</v>
      </c>
      <c r="B100" s="169">
        <f>B92+B97</f>
        <v>85000</v>
      </c>
      <c r="C100" s="1"/>
      <c r="D100" s="1"/>
      <c r="E100" s="1"/>
      <c r="F100" s="1"/>
      <c r="G100" s="1"/>
    </row>
    <row r="101" spans="1:7" x14ac:dyDescent="0.25">
      <c r="A101" s="1"/>
      <c r="B101" s="1"/>
      <c r="C101" s="1"/>
      <c r="D101" s="1"/>
      <c r="E101" s="1"/>
      <c r="F101" s="1"/>
      <c r="G101" s="1"/>
    </row>
  </sheetData>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opLeftCell="A44" workbookViewId="0">
      <selection activeCell="A53" sqref="A53"/>
    </sheetView>
  </sheetViews>
  <sheetFormatPr defaultRowHeight="15" x14ac:dyDescent="0.25"/>
  <cols>
    <col min="1" max="1" width="60.5703125" customWidth="1"/>
    <col min="2" max="2" width="13" customWidth="1"/>
    <col min="3" max="3" width="11.5703125" customWidth="1"/>
    <col min="4" max="4" width="15.5703125" customWidth="1"/>
    <col min="5" max="5" width="16.85546875" customWidth="1"/>
    <col min="6" max="6" width="17.42578125" customWidth="1"/>
    <col min="7" max="7" width="14.42578125" customWidth="1"/>
  </cols>
  <sheetData>
    <row r="1" spans="1:7" thickBot="1" x14ac:dyDescent="0.4">
      <c r="A1" s="92" t="e">
        <f>'[1]Budget with Assumptions'!A2</f>
        <v>#REF!</v>
      </c>
      <c r="B1" s="1"/>
      <c r="C1" s="1"/>
      <c r="D1" s="1"/>
      <c r="E1" s="1"/>
      <c r="F1" s="1"/>
      <c r="G1" s="1"/>
    </row>
    <row r="2" spans="1:7" ht="14.45" x14ac:dyDescent="0.35">
      <c r="A2" s="1"/>
      <c r="B2" s="1"/>
      <c r="C2" s="1"/>
      <c r="D2" s="1"/>
      <c r="E2" s="1"/>
      <c r="F2" s="1"/>
      <c r="G2" s="1"/>
    </row>
    <row r="3" spans="1:7" ht="14.45" x14ac:dyDescent="0.35">
      <c r="A3" s="1"/>
      <c r="B3" s="1"/>
      <c r="C3" s="1"/>
      <c r="D3" s="1"/>
      <c r="E3" s="1"/>
      <c r="F3" s="1"/>
      <c r="G3" s="1"/>
    </row>
    <row r="4" spans="1:7" thickBot="1" x14ac:dyDescent="0.4">
      <c r="A4" s="1"/>
      <c r="B4" s="1"/>
      <c r="C4" s="1"/>
      <c r="D4" s="1"/>
      <c r="E4" s="1"/>
      <c r="F4" s="1"/>
      <c r="G4" s="1"/>
    </row>
    <row r="5" spans="1:7" ht="409.6" thickBot="1" x14ac:dyDescent="0.4">
      <c r="A5" s="170" t="s">
        <v>195</v>
      </c>
      <c r="B5" s="171"/>
      <c r="C5" s="1"/>
      <c r="D5" s="1"/>
      <c r="E5" s="1"/>
      <c r="F5" s="1"/>
      <c r="G5" s="1"/>
    </row>
    <row r="6" spans="1:7" x14ac:dyDescent="0.25">
      <c r="A6" s="1"/>
      <c r="B6" s="1"/>
      <c r="C6" s="1"/>
      <c r="D6" s="1"/>
      <c r="E6" s="1"/>
      <c r="F6" s="1"/>
      <c r="G6" s="1"/>
    </row>
    <row r="7" spans="1:7" x14ac:dyDescent="0.25">
      <c r="A7" s="1"/>
      <c r="B7" s="1"/>
      <c r="C7" s="1"/>
      <c r="D7" s="1"/>
      <c r="E7" s="1"/>
      <c r="F7" s="1"/>
      <c r="G7" s="1"/>
    </row>
    <row r="8" spans="1:7" ht="15.75" thickBot="1" x14ac:dyDescent="0.3">
      <c r="A8" s="1"/>
      <c r="B8" s="1"/>
      <c r="C8" s="1"/>
      <c r="D8" s="1"/>
      <c r="E8" s="1"/>
      <c r="F8" s="1"/>
      <c r="G8" s="1"/>
    </row>
    <row r="9" spans="1:7" ht="15.75" thickBot="1" x14ac:dyDescent="0.3">
      <c r="A9" s="853" t="s">
        <v>196</v>
      </c>
      <c r="B9" s="854"/>
      <c r="C9" s="854"/>
      <c r="D9" s="855"/>
      <c r="E9" s="110"/>
      <c r="F9" s="110"/>
      <c r="G9" s="110"/>
    </row>
    <row r="10" spans="1:7" ht="15.75" thickBot="1" x14ac:dyDescent="0.3">
      <c r="A10" s="856" t="s">
        <v>158</v>
      </c>
      <c r="B10" s="857"/>
      <c r="C10" s="857"/>
      <c r="D10" s="858"/>
      <c r="E10" s="110"/>
      <c r="F10" s="110"/>
      <c r="G10" s="110"/>
    </row>
    <row r="11" spans="1:7" ht="90.75" thickBot="1" x14ac:dyDescent="0.3">
      <c r="A11" s="112" t="s">
        <v>147</v>
      </c>
      <c r="B11" s="112" t="s">
        <v>148</v>
      </c>
      <c r="C11" s="112" t="s">
        <v>149</v>
      </c>
      <c r="D11" s="113" t="s">
        <v>150</v>
      </c>
      <c r="E11" s="114" t="s">
        <v>159</v>
      </c>
      <c r="F11" s="114" t="s">
        <v>160</v>
      </c>
      <c r="G11" s="114" t="s">
        <v>161</v>
      </c>
    </row>
    <row r="12" spans="1:7" ht="16.5" thickBot="1" x14ac:dyDescent="0.3">
      <c r="A12" s="850"/>
      <c r="B12" s="851"/>
      <c r="C12" s="851"/>
      <c r="D12" s="852"/>
      <c r="E12" s="115"/>
      <c r="F12" s="116">
        <v>0.1116</v>
      </c>
      <c r="G12" s="117">
        <v>1.4500000000000001E-2</v>
      </c>
    </row>
    <row r="13" spans="1:7" x14ac:dyDescent="0.25">
      <c r="A13" s="95" t="s">
        <v>501</v>
      </c>
      <c r="B13" s="96">
        <v>7</v>
      </c>
      <c r="C13" s="97">
        <v>60000</v>
      </c>
      <c r="D13" s="98">
        <f>B13*C13</f>
        <v>420000</v>
      </c>
      <c r="E13" s="119">
        <f>D13*$E$12</f>
        <v>0</v>
      </c>
      <c r="F13" s="120">
        <f>D13*$F$12</f>
        <v>46872</v>
      </c>
      <c r="G13" s="119">
        <f>D13*$G$12</f>
        <v>6090</v>
      </c>
    </row>
    <row r="14" spans="1:7" x14ac:dyDescent="0.25">
      <c r="A14" s="99" t="s">
        <v>502</v>
      </c>
      <c r="B14" s="96">
        <v>1</v>
      </c>
      <c r="C14" s="97">
        <v>65000</v>
      </c>
      <c r="D14" s="98">
        <f t="shared" ref="D14:D28" si="0">B14*C14</f>
        <v>65000</v>
      </c>
      <c r="E14" s="119">
        <f t="shared" ref="E14:E28" si="1">D14*$E$12</f>
        <v>0</v>
      </c>
      <c r="F14" s="120">
        <f t="shared" ref="F14:F26" si="2">D14*$F$12</f>
        <v>7254</v>
      </c>
      <c r="G14" s="119">
        <f t="shared" ref="G14:G28" si="3">D14*$G$12</f>
        <v>942.5</v>
      </c>
    </row>
    <row r="15" spans="1:7" x14ac:dyDescent="0.25">
      <c r="A15" s="99" t="s">
        <v>503</v>
      </c>
      <c r="B15" s="96">
        <v>1</v>
      </c>
      <c r="C15" s="97">
        <v>75000</v>
      </c>
      <c r="D15" s="98">
        <f t="shared" si="0"/>
        <v>75000</v>
      </c>
      <c r="E15" s="119">
        <f t="shared" si="1"/>
        <v>0</v>
      </c>
      <c r="F15" s="120">
        <f t="shared" si="2"/>
        <v>8370</v>
      </c>
      <c r="G15" s="119">
        <f t="shared" si="3"/>
        <v>1087.5</v>
      </c>
    </row>
    <row r="16" spans="1:7" x14ac:dyDescent="0.25">
      <c r="A16" s="99" t="s">
        <v>504</v>
      </c>
      <c r="B16" s="96">
        <v>2</v>
      </c>
      <c r="C16" s="100">
        <v>55000</v>
      </c>
      <c r="D16" s="98">
        <f t="shared" si="0"/>
        <v>110000</v>
      </c>
      <c r="E16" s="119">
        <f t="shared" si="1"/>
        <v>0</v>
      </c>
      <c r="F16" s="120">
        <f t="shared" si="2"/>
        <v>12276</v>
      </c>
      <c r="G16" s="119">
        <f t="shared" si="3"/>
        <v>1595</v>
      </c>
    </row>
    <row r="17" spans="1:7" x14ac:dyDescent="0.25">
      <c r="A17" s="99" t="s">
        <v>512</v>
      </c>
      <c r="B17" s="121">
        <v>1</v>
      </c>
      <c r="C17" s="101">
        <v>42000</v>
      </c>
      <c r="D17" s="98">
        <f t="shared" si="0"/>
        <v>42000</v>
      </c>
      <c r="E17" s="119">
        <f t="shared" si="1"/>
        <v>0</v>
      </c>
      <c r="F17" s="120">
        <f t="shared" si="2"/>
        <v>4687.2</v>
      </c>
      <c r="G17" s="119">
        <f t="shared" si="3"/>
        <v>609</v>
      </c>
    </row>
    <row r="18" spans="1:7" x14ac:dyDescent="0.25">
      <c r="A18" s="99" t="s">
        <v>513</v>
      </c>
      <c r="B18" s="105">
        <v>1</v>
      </c>
      <c r="C18" s="106">
        <v>55000</v>
      </c>
      <c r="D18" s="98">
        <f t="shared" si="0"/>
        <v>55000</v>
      </c>
      <c r="E18" s="119">
        <f t="shared" si="1"/>
        <v>0</v>
      </c>
      <c r="F18" s="120">
        <f t="shared" si="2"/>
        <v>6138</v>
      </c>
      <c r="G18" s="119">
        <f t="shared" si="3"/>
        <v>797.5</v>
      </c>
    </row>
    <row r="19" spans="1:7" x14ac:dyDescent="0.25">
      <c r="A19" s="95" t="s">
        <v>505</v>
      </c>
      <c r="B19" s="121">
        <v>7</v>
      </c>
      <c r="C19" s="97">
        <v>50000</v>
      </c>
      <c r="D19" s="98">
        <f t="shared" si="0"/>
        <v>350000</v>
      </c>
      <c r="E19" s="119">
        <f t="shared" si="1"/>
        <v>0</v>
      </c>
      <c r="F19" s="120">
        <f t="shared" si="2"/>
        <v>39060</v>
      </c>
      <c r="G19" s="119">
        <f t="shared" si="3"/>
        <v>5075</v>
      </c>
    </row>
    <row r="20" spans="1:7" x14ac:dyDescent="0.25">
      <c r="A20" s="99"/>
      <c r="B20" s="121"/>
      <c r="C20" s="97"/>
      <c r="D20" s="98">
        <f t="shared" si="0"/>
        <v>0</v>
      </c>
      <c r="E20" s="119">
        <f t="shared" si="1"/>
        <v>0</v>
      </c>
      <c r="F20" s="120">
        <f t="shared" si="2"/>
        <v>0</v>
      </c>
      <c r="G20" s="119">
        <f t="shared" si="3"/>
        <v>0</v>
      </c>
    </row>
    <row r="21" spans="1:7" x14ac:dyDescent="0.25">
      <c r="A21" s="99"/>
      <c r="B21" s="121"/>
      <c r="C21" s="97"/>
      <c r="D21" s="98">
        <f t="shared" si="0"/>
        <v>0</v>
      </c>
      <c r="E21" s="119">
        <f t="shared" si="1"/>
        <v>0</v>
      </c>
      <c r="F21" s="120">
        <f t="shared" si="2"/>
        <v>0</v>
      </c>
      <c r="G21" s="119">
        <f t="shared" si="3"/>
        <v>0</v>
      </c>
    </row>
    <row r="22" spans="1:7" x14ac:dyDescent="0.25">
      <c r="A22" s="99"/>
      <c r="B22" s="121"/>
      <c r="C22" s="97"/>
      <c r="D22" s="98">
        <f t="shared" si="0"/>
        <v>0</v>
      </c>
      <c r="E22" s="119">
        <f t="shared" si="1"/>
        <v>0</v>
      </c>
      <c r="F22" s="120">
        <f t="shared" si="2"/>
        <v>0</v>
      </c>
      <c r="G22" s="119">
        <f t="shared" si="3"/>
        <v>0</v>
      </c>
    </row>
    <row r="23" spans="1:7" x14ac:dyDescent="0.25">
      <c r="A23" s="99"/>
      <c r="B23" s="121"/>
      <c r="C23" s="97"/>
      <c r="D23" s="98">
        <f t="shared" si="0"/>
        <v>0</v>
      </c>
      <c r="E23" s="119">
        <f t="shared" si="1"/>
        <v>0</v>
      </c>
      <c r="F23" s="120">
        <f t="shared" si="2"/>
        <v>0</v>
      </c>
      <c r="G23" s="119">
        <f t="shared" si="3"/>
        <v>0</v>
      </c>
    </row>
    <row r="24" spans="1:7" x14ac:dyDescent="0.25">
      <c r="A24" s="99"/>
      <c r="B24" s="121"/>
      <c r="C24" s="97"/>
      <c r="D24" s="98">
        <f t="shared" si="0"/>
        <v>0</v>
      </c>
      <c r="E24" s="119">
        <f t="shared" si="1"/>
        <v>0</v>
      </c>
      <c r="F24" s="120">
        <f t="shared" si="2"/>
        <v>0</v>
      </c>
      <c r="G24" s="119">
        <f t="shared" si="3"/>
        <v>0</v>
      </c>
    </row>
    <row r="25" spans="1:7" x14ac:dyDescent="0.25">
      <c r="A25" s="99"/>
      <c r="B25" s="121"/>
      <c r="C25" s="97"/>
      <c r="D25" s="98">
        <f t="shared" si="0"/>
        <v>0</v>
      </c>
      <c r="E25" s="119">
        <f t="shared" si="1"/>
        <v>0</v>
      </c>
      <c r="F25" s="120">
        <f t="shared" si="2"/>
        <v>0</v>
      </c>
      <c r="G25" s="119">
        <f t="shared" si="3"/>
        <v>0</v>
      </c>
    </row>
    <row r="26" spans="1:7" ht="15.75" thickBot="1" x14ac:dyDescent="0.3">
      <c r="A26" s="103"/>
      <c r="B26" s="121"/>
      <c r="C26" s="97"/>
      <c r="D26" s="98">
        <f t="shared" si="0"/>
        <v>0</v>
      </c>
      <c r="E26" s="119">
        <f t="shared" si="1"/>
        <v>0</v>
      </c>
      <c r="F26" s="122">
        <f t="shared" si="2"/>
        <v>0</v>
      </c>
      <c r="G26" s="119">
        <f t="shared" si="3"/>
        <v>0</v>
      </c>
    </row>
    <row r="27" spans="1:7" x14ac:dyDescent="0.25">
      <c r="A27" s="123" t="s">
        <v>162</v>
      </c>
      <c r="B27" s="121">
        <v>1</v>
      </c>
      <c r="C27" s="97">
        <v>60000</v>
      </c>
      <c r="D27" s="98">
        <f t="shared" si="0"/>
        <v>60000</v>
      </c>
      <c r="E27" s="124">
        <f t="shared" si="1"/>
        <v>0</v>
      </c>
      <c r="F27" s="125"/>
      <c r="G27" s="126">
        <f t="shared" si="3"/>
        <v>870</v>
      </c>
    </row>
    <row r="28" spans="1:7" x14ac:dyDescent="0.25">
      <c r="A28" s="127" t="s">
        <v>163</v>
      </c>
      <c r="B28" s="121">
        <v>2</v>
      </c>
      <c r="C28" s="97">
        <v>25000</v>
      </c>
      <c r="D28" s="98">
        <f t="shared" si="0"/>
        <v>50000</v>
      </c>
      <c r="E28" s="124">
        <f t="shared" si="1"/>
        <v>0</v>
      </c>
      <c r="F28" s="128"/>
      <c r="G28" s="126">
        <f t="shared" si="3"/>
        <v>725</v>
      </c>
    </row>
    <row r="29" spans="1:7" x14ac:dyDescent="0.25">
      <c r="A29" s="127"/>
      <c r="B29" s="121"/>
      <c r="C29" s="101"/>
      <c r="D29" s="98"/>
      <c r="E29" s="124"/>
      <c r="F29" s="128"/>
      <c r="G29" s="126"/>
    </row>
    <row r="30" spans="1:7" x14ac:dyDescent="0.25">
      <c r="A30" s="127"/>
      <c r="B30" s="121"/>
      <c r="C30" s="101"/>
      <c r="D30" s="98"/>
      <c r="E30" s="124"/>
      <c r="F30" s="128"/>
      <c r="G30" s="126"/>
    </row>
    <row r="31" spans="1:7" x14ac:dyDescent="0.25">
      <c r="A31" s="127"/>
      <c r="B31" s="121"/>
      <c r="C31" s="101"/>
      <c r="D31" s="98"/>
      <c r="E31" s="124"/>
      <c r="F31" s="128"/>
      <c r="G31" s="126"/>
    </row>
    <row r="32" spans="1:7" x14ac:dyDescent="0.25">
      <c r="A32" s="127"/>
      <c r="B32" s="121"/>
      <c r="C32" s="101"/>
      <c r="D32" s="98"/>
      <c r="E32" s="124"/>
      <c r="F32" s="128"/>
      <c r="G32" s="126"/>
    </row>
    <row r="33" spans="1:7" x14ac:dyDescent="0.25">
      <c r="A33" s="127"/>
      <c r="B33" s="121"/>
      <c r="C33" s="101"/>
      <c r="D33" s="98"/>
      <c r="E33" s="124"/>
      <c r="F33" s="128"/>
      <c r="G33" s="126"/>
    </row>
    <row r="34" spans="1:7" ht="15.75" thickBot="1" x14ac:dyDescent="0.3">
      <c r="A34" s="129"/>
      <c r="B34" s="130"/>
      <c r="C34" s="106"/>
      <c r="D34" s="98"/>
      <c r="E34" s="124"/>
      <c r="F34" s="131"/>
      <c r="G34" s="126"/>
    </row>
    <row r="35" spans="1:7" ht="15.75" thickBot="1" x14ac:dyDescent="0.3">
      <c r="A35" s="132" t="s">
        <v>164</v>
      </c>
      <c r="B35" s="133">
        <f>SUM(B13:B28)</f>
        <v>23</v>
      </c>
      <c r="C35" s="108"/>
      <c r="D35" s="111">
        <f>SUM(D13:D28)</f>
        <v>1227000</v>
      </c>
      <c r="E35" s="111">
        <f>SUM(E13:E28)</f>
        <v>0</v>
      </c>
      <c r="F35" s="111">
        <f>SUM(F13:F28)</f>
        <v>124657.2</v>
      </c>
      <c r="G35" s="111">
        <f>SUM(G13:G28)</f>
        <v>17791.5</v>
      </c>
    </row>
    <row r="36" spans="1:7" x14ac:dyDescent="0.25">
      <c r="A36" s="859"/>
      <c r="B36" s="859"/>
      <c r="C36" s="859"/>
      <c r="D36" s="134"/>
      <c r="E36" s="110"/>
      <c r="F36" s="110"/>
      <c r="G36" s="110"/>
    </row>
    <row r="37" spans="1:7" ht="15.75" thickBot="1" x14ac:dyDescent="0.3">
      <c r="A37" s="135"/>
      <c r="B37" s="135"/>
      <c r="C37" s="135"/>
      <c r="D37" s="134"/>
      <c r="E37" s="110"/>
      <c r="F37" s="110"/>
      <c r="G37" s="110"/>
    </row>
    <row r="38" spans="1:7" ht="15.75" thickBot="1" x14ac:dyDescent="0.3">
      <c r="A38" s="853" t="s">
        <v>197</v>
      </c>
      <c r="B38" s="854"/>
      <c r="C38" s="854"/>
      <c r="D38" s="855"/>
      <c r="E38" s="110"/>
      <c r="F38" s="110"/>
      <c r="G38" s="110"/>
    </row>
    <row r="39" spans="1:7" ht="60.75" thickBot="1" x14ac:dyDescent="0.3">
      <c r="A39" s="856" t="s">
        <v>166</v>
      </c>
      <c r="B39" s="857"/>
      <c r="C39" s="857"/>
      <c r="D39" s="858"/>
      <c r="E39" s="114" t="s">
        <v>167</v>
      </c>
      <c r="F39" s="114" t="s">
        <v>161</v>
      </c>
      <c r="G39" s="110"/>
    </row>
    <row r="40" spans="1:7" ht="16.5" thickBot="1" x14ac:dyDescent="0.3">
      <c r="A40" s="850"/>
      <c r="B40" s="851"/>
      <c r="C40" s="851"/>
      <c r="D40" s="852"/>
      <c r="E40" s="117">
        <v>6.2E-2</v>
      </c>
      <c r="F40" s="117">
        <v>1.4500000000000001E-2</v>
      </c>
      <c r="G40" s="110"/>
    </row>
    <row r="41" spans="1:7" x14ac:dyDescent="0.25">
      <c r="A41" s="95" t="s">
        <v>505</v>
      </c>
      <c r="B41" s="96">
        <v>9</v>
      </c>
      <c r="C41" s="97">
        <v>45000</v>
      </c>
      <c r="D41" s="98">
        <f>B41*C41</f>
        <v>405000</v>
      </c>
      <c r="E41" s="119">
        <f>D41*$E$40</f>
        <v>25110</v>
      </c>
      <c r="F41" s="119">
        <f>D41*$F$40</f>
        <v>5872.5</v>
      </c>
      <c r="G41" s="110"/>
    </row>
    <row r="42" spans="1:7" x14ac:dyDescent="0.25">
      <c r="A42" s="95" t="s">
        <v>506</v>
      </c>
      <c r="B42" s="96">
        <v>2</v>
      </c>
      <c r="C42" s="101">
        <v>25000</v>
      </c>
      <c r="D42" s="98">
        <f t="shared" ref="D42:D62" si="4">B42*C42</f>
        <v>50000</v>
      </c>
      <c r="E42" s="136">
        <f t="shared" ref="E42:E62" si="5">D42*$E$40</f>
        <v>3100</v>
      </c>
      <c r="F42" s="136">
        <f t="shared" ref="F42:F62" si="6">D42*$F$40</f>
        <v>725</v>
      </c>
      <c r="G42" s="110"/>
    </row>
    <row r="43" spans="1:7" x14ac:dyDescent="0.25">
      <c r="A43" s="95" t="s">
        <v>507</v>
      </c>
      <c r="B43" s="96">
        <v>1</v>
      </c>
      <c r="C43" s="101">
        <v>28000</v>
      </c>
      <c r="D43" s="98">
        <f t="shared" si="4"/>
        <v>28000</v>
      </c>
      <c r="E43" s="136">
        <f t="shared" si="5"/>
        <v>1736</v>
      </c>
      <c r="F43" s="136">
        <f t="shared" si="6"/>
        <v>406</v>
      </c>
      <c r="G43" s="110"/>
    </row>
    <row r="44" spans="1:7" x14ac:dyDescent="0.25">
      <c r="A44" s="95" t="s">
        <v>508</v>
      </c>
      <c r="B44" s="96">
        <v>2</v>
      </c>
      <c r="C44" s="101">
        <v>10000</v>
      </c>
      <c r="D44" s="98">
        <f t="shared" si="4"/>
        <v>20000</v>
      </c>
      <c r="E44" s="136">
        <f t="shared" si="5"/>
        <v>1240</v>
      </c>
      <c r="F44" s="136">
        <f t="shared" si="6"/>
        <v>290</v>
      </c>
      <c r="G44" s="110"/>
    </row>
    <row r="45" spans="1:7" x14ac:dyDescent="0.25">
      <c r="A45" s="99" t="s">
        <v>509</v>
      </c>
      <c r="B45" s="96">
        <v>2</v>
      </c>
      <c r="C45" s="101">
        <v>25000</v>
      </c>
      <c r="D45" s="98">
        <f t="shared" si="4"/>
        <v>50000</v>
      </c>
      <c r="E45" s="136">
        <f t="shared" si="5"/>
        <v>3100</v>
      </c>
      <c r="F45" s="136">
        <f t="shared" si="6"/>
        <v>725</v>
      </c>
      <c r="G45" s="110"/>
    </row>
    <row r="46" spans="1:7" x14ac:dyDescent="0.25">
      <c r="A46" s="99" t="s">
        <v>510</v>
      </c>
      <c r="B46" s="96">
        <v>1</v>
      </c>
      <c r="C46" s="101">
        <v>35000</v>
      </c>
      <c r="D46" s="98">
        <f t="shared" si="4"/>
        <v>35000</v>
      </c>
      <c r="E46" s="136">
        <f t="shared" si="5"/>
        <v>2170</v>
      </c>
      <c r="F46" s="136">
        <f t="shared" si="6"/>
        <v>507.5</v>
      </c>
      <c r="G46" s="110"/>
    </row>
    <row r="47" spans="1:7" x14ac:dyDescent="0.25">
      <c r="A47" s="99" t="s">
        <v>511</v>
      </c>
      <c r="B47" s="121">
        <v>1</v>
      </c>
      <c r="C47" s="97">
        <v>85000</v>
      </c>
      <c r="D47" s="98">
        <f t="shared" si="4"/>
        <v>85000</v>
      </c>
      <c r="E47" s="136">
        <f t="shared" si="5"/>
        <v>5270</v>
      </c>
      <c r="F47" s="136">
        <f t="shared" si="6"/>
        <v>1232.5</v>
      </c>
      <c r="G47" s="110"/>
    </row>
    <row r="48" spans="1:7" x14ac:dyDescent="0.25">
      <c r="A48" s="99" t="s">
        <v>514</v>
      </c>
      <c r="B48" s="121">
        <v>1</v>
      </c>
      <c r="C48" s="101">
        <v>50000</v>
      </c>
      <c r="D48" s="98">
        <f t="shared" si="4"/>
        <v>50000</v>
      </c>
      <c r="E48" s="136">
        <f t="shared" si="5"/>
        <v>3100</v>
      </c>
      <c r="F48" s="136">
        <f t="shared" si="6"/>
        <v>725</v>
      </c>
      <c r="G48" s="110"/>
    </row>
    <row r="49" spans="1:7" x14ac:dyDescent="0.25">
      <c r="A49" s="99"/>
      <c r="B49" s="105"/>
      <c r="C49" s="106"/>
      <c r="D49" s="98">
        <f t="shared" si="4"/>
        <v>0</v>
      </c>
      <c r="E49" s="136">
        <f t="shared" si="5"/>
        <v>0</v>
      </c>
      <c r="F49" s="136">
        <f t="shared" si="6"/>
        <v>0</v>
      </c>
      <c r="G49" s="110"/>
    </row>
    <row r="50" spans="1:7" x14ac:dyDescent="0.25">
      <c r="B50" s="121"/>
      <c r="C50" s="97"/>
      <c r="D50" s="98">
        <f t="shared" si="4"/>
        <v>0</v>
      </c>
      <c r="E50" s="136">
        <f t="shared" si="5"/>
        <v>0</v>
      </c>
      <c r="F50" s="136">
        <f t="shared" si="6"/>
        <v>0</v>
      </c>
      <c r="G50" s="110"/>
    </row>
    <row r="51" spans="1:7" x14ac:dyDescent="0.25">
      <c r="A51" s="99"/>
      <c r="B51" s="121"/>
      <c r="C51" s="97"/>
      <c r="D51" s="98">
        <f t="shared" si="4"/>
        <v>0</v>
      </c>
      <c r="E51" s="136">
        <f t="shared" si="5"/>
        <v>0</v>
      </c>
      <c r="F51" s="136">
        <f t="shared" si="6"/>
        <v>0</v>
      </c>
      <c r="G51" s="110"/>
    </row>
    <row r="52" spans="1:7" x14ac:dyDescent="0.25">
      <c r="A52" s="99"/>
      <c r="B52" s="121"/>
      <c r="C52" s="97"/>
      <c r="D52" s="98">
        <f t="shared" si="4"/>
        <v>0</v>
      </c>
      <c r="E52" s="136">
        <f t="shared" si="5"/>
        <v>0</v>
      </c>
      <c r="F52" s="136">
        <f t="shared" si="6"/>
        <v>0</v>
      </c>
      <c r="G52" s="110"/>
    </row>
    <row r="53" spans="1:7" x14ac:dyDescent="0.25">
      <c r="A53" s="102"/>
      <c r="B53" s="121"/>
      <c r="C53" s="97"/>
      <c r="D53" s="98">
        <f t="shared" si="4"/>
        <v>0</v>
      </c>
      <c r="E53" s="136">
        <f t="shared" si="5"/>
        <v>0</v>
      </c>
      <c r="F53" s="136">
        <f t="shared" si="6"/>
        <v>0</v>
      </c>
      <c r="G53" s="110"/>
    </row>
    <row r="54" spans="1:7" x14ac:dyDescent="0.25">
      <c r="A54" s="102"/>
      <c r="B54" s="121"/>
      <c r="C54" s="97"/>
      <c r="D54" s="98">
        <f t="shared" si="4"/>
        <v>0</v>
      </c>
      <c r="E54" s="136">
        <f t="shared" si="5"/>
        <v>0</v>
      </c>
      <c r="F54" s="136">
        <f t="shared" si="6"/>
        <v>0</v>
      </c>
      <c r="G54" s="110"/>
    </row>
    <row r="55" spans="1:7" x14ac:dyDescent="0.25">
      <c r="A55" s="102"/>
      <c r="B55" s="137"/>
      <c r="C55" s="97"/>
      <c r="D55" s="98">
        <f t="shared" si="4"/>
        <v>0</v>
      </c>
      <c r="E55" s="136">
        <f t="shared" si="5"/>
        <v>0</v>
      </c>
      <c r="F55" s="136">
        <f t="shared" si="6"/>
        <v>0</v>
      </c>
      <c r="G55" s="110"/>
    </row>
    <row r="56" spans="1:7" x14ac:dyDescent="0.25">
      <c r="A56" s="102"/>
      <c r="B56" s="137"/>
      <c r="C56" s="97"/>
      <c r="D56" s="98">
        <f t="shared" si="4"/>
        <v>0</v>
      </c>
      <c r="E56" s="136">
        <f t="shared" si="5"/>
        <v>0</v>
      </c>
      <c r="F56" s="136">
        <f t="shared" si="6"/>
        <v>0</v>
      </c>
      <c r="G56" s="110"/>
    </row>
    <row r="57" spans="1:7" x14ac:dyDescent="0.25">
      <c r="A57" s="102"/>
      <c r="B57" s="137"/>
      <c r="C57" s="97"/>
      <c r="D57" s="98">
        <f t="shared" si="4"/>
        <v>0</v>
      </c>
      <c r="E57" s="136">
        <f t="shared" si="5"/>
        <v>0</v>
      </c>
      <c r="F57" s="136">
        <f t="shared" si="6"/>
        <v>0</v>
      </c>
      <c r="G57" s="110"/>
    </row>
    <row r="58" spans="1:7" x14ac:dyDescent="0.25">
      <c r="A58" s="102"/>
      <c r="B58" s="137"/>
      <c r="C58" s="97"/>
      <c r="D58" s="98">
        <f t="shared" si="4"/>
        <v>0</v>
      </c>
      <c r="E58" s="136">
        <f t="shared" si="5"/>
        <v>0</v>
      </c>
      <c r="F58" s="136">
        <f t="shared" si="6"/>
        <v>0</v>
      </c>
      <c r="G58" s="110"/>
    </row>
    <row r="59" spans="1:7" x14ac:dyDescent="0.25">
      <c r="A59" s="102"/>
      <c r="B59" s="137"/>
      <c r="C59" s="97"/>
      <c r="D59" s="98">
        <f t="shared" si="4"/>
        <v>0</v>
      </c>
      <c r="E59" s="136">
        <f t="shared" si="5"/>
        <v>0</v>
      </c>
      <c r="F59" s="136">
        <f t="shared" si="6"/>
        <v>0</v>
      </c>
      <c r="G59" s="110"/>
    </row>
    <row r="60" spans="1:7" x14ac:dyDescent="0.25">
      <c r="A60" s="102"/>
      <c r="B60" s="137"/>
      <c r="C60" s="97"/>
      <c r="D60" s="98">
        <f t="shared" si="4"/>
        <v>0</v>
      </c>
      <c r="E60" s="136">
        <f t="shared" si="5"/>
        <v>0</v>
      </c>
      <c r="F60" s="136">
        <f t="shared" si="6"/>
        <v>0</v>
      </c>
      <c r="G60" s="110"/>
    </row>
    <row r="61" spans="1:7" x14ac:dyDescent="0.25">
      <c r="A61" s="102"/>
      <c r="B61" s="137"/>
      <c r="C61" s="97"/>
      <c r="D61" s="98">
        <f t="shared" si="4"/>
        <v>0</v>
      </c>
      <c r="E61" s="136">
        <f t="shared" si="5"/>
        <v>0</v>
      </c>
      <c r="F61" s="136">
        <f t="shared" si="6"/>
        <v>0</v>
      </c>
      <c r="G61" s="110"/>
    </row>
    <row r="62" spans="1:7" ht="15.75" thickBot="1" x14ac:dyDescent="0.3">
      <c r="A62" s="138"/>
      <c r="B62" s="137"/>
      <c r="C62" s="97"/>
      <c r="D62" s="98">
        <f t="shared" si="4"/>
        <v>0</v>
      </c>
      <c r="E62" s="136">
        <f t="shared" si="5"/>
        <v>0</v>
      </c>
      <c r="F62" s="136">
        <f t="shared" si="6"/>
        <v>0</v>
      </c>
      <c r="G62" s="110"/>
    </row>
    <row r="63" spans="1:7" ht="15.75" thickBot="1" x14ac:dyDescent="0.3">
      <c r="A63" s="132" t="s">
        <v>164</v>
      </c>
      <c r="B63" s="139">
        <f>SUM(B41:B62)</f>
        <v>19</v>
      </c>
      <c r="C63" s="140"/>
      <c r="D63" s="111">
        <f>SUM(D41:D62)</f>
        <v>723000</v>
      </c>
      <c r="E63" s="111">
        <f>SUM(E41:E62)</f>
        <v>44826</v>
      </c>
      <c r="F63" s="111">
        <f>SUM(F41:F62)</f>
        <v>10483.5</v>
      </c>
      <c r="G63" s="110"/>
    </row>
    <row r="64" spans="1:7" ht="15.75" thickBot="1" x14ac:dyDescent="0.3">
      <c r="A64" s="110"/>
      <c r="B64" s="110"/>
      <c r="C64" s="110"/>
      <c r="D64" s="110"/>
      <c r="E64" s="110"/>
      <c r="F64" s="110"/>
      <c r="G64" s="110"/>
    </row>
    <row r="65" spans="1:7" ht="15.75" thickBot="1" x14ac:dyDescent="0.3">
      <c r="A65" s="141" t="s">
        <v>170</v>
      </c>
      <c r="B65" s="142" t="s">
        <v>171</v>
      </c>
      <c r="C65" s="110"/>
      <c r="D65" s="110"/>
      <c r="E65" s="110"/>
      <c r="F65" s="110"/>
      <c r="G65" s="110"/>
    </row>
    <row r="66" spans="1:7" ht="15.75" thickBot="1" x14ac:dyDescent="0.3">
      <c r="A66" s="143" t="s">
        <v>172</v>
      </c>
      <c r="B66" s="111">
        <f>D35</f>
        <v>1227000</v>
      </c>
      <c r="C66" s="110"/>
      <c r="D66" s="110"/>
      <c r="E66" s="110"/>
      <c r="F66" s="110"/>
      <c r="G66" s="110"/>
    </row>
    <row r="67" spans="1:7" ht="15.75" thickBot="1" x14ac:dyDescent="0.3">
      <c r="A67" s="144" t="s">
        <v>173</v>
      </c>
      <c r="B67" s="111">
        <f>D63</f>
        <v>723000</v>
      </c>
      <c r="C67" s="110"/>
      <c r="D67" s="110"/>
      <c r="E67" s="110"/>
      <c r="F67" s="110"/>
      <c r="G67" s="110"/>
    </row>
    <row r="68" spans="1:7" ht="15.75" thickBot="1" x14ac:dyDescent="0.3">
      <c r="A68" s="145" t="s">
        <v>174</v>
      </c>
      <c r="B68" s="111">
        <f>SUM(B66:B67)</f>
        <v>1950000</v>
      </c>
      <c r="C68" s="110"/>
      <c r="D68" s="110"/>
      <c r="E68" s="110"/>
      <c r="F68" s="110"/>
      <c r="G68" s="110"/>
    </row>
    <row r="69" spans="1:7" x14ac:dyDescent="0.25">
      <c r="A69" s="110"/>
      <c r="B69" s="110"/>
      <c r="C69" s="110"/>
      <c r="D69" s="110"/>
      <c r="E69" s="110"/>
      <c r="F69" s="110"/>
      <c r="G69" s="110"/>
    </row>
    <row r="70" spans="1:7" ht="15.75" thickBot="1" x14ac:dyDescent="0.3">
      <c r="A70" s="110"/>
      <c r="B70" s="110"/>
      <c r="C70" s="110"/>
      <c r="D70" s="110"/>
      <c r="E70" s="110"/>
      <c r="F70" s="110"/>
      <c r="G70" s="110"/>
    </row>
    <row r="71" spans="1:7" ht="15.75" thickBot="1" x14ac:dyDescent="0.3">
      <c r="A71" s="141" t="s">
        <v>175</v>
      </c>
      <c r="B71" s="142" t="s">
        <v>171</v>
      </c>
      <c r="C71" s="1"/>
      <c r="D71" s="1"/>
      <c r="E71" s="1"/>
      <c r="F71" s="1"/>
      <c r="G71" s="1"/>
    </row>
    <row r="72" spans="1:7" ht="15.75" thickBot="1" x14ac:dyDescent="0.3">
      <c r="A72" s="143" t="s">
        <v>172</v>
      </c>
      <c r="B72" s="111">
        <f>G35</f>
        <v>17791.5</v>
      </c>
      <c r="C72" s="1"/>
      <c r="D72" s="1"/>
      <c r="E72" s="1"/>
      <c r="F72" s="1"/>
      <c r="G72" s="1"/>
    </row>
    <row r="73" spans="1:7" ht="15.75" thickBot="1" x14ac:dyDescent="0.3">
      <c r="A73" s="144" t="s">
        <v>173</v>
      </c>
      <c r="B73" s="111">
        <f>F63</f>
        <v>10483.5</v>
      </c>
      <c r="C73" s="1"/>
      <c r="D73" s="1"/>
      <c r="E73" s="1"/>
      <c r="F73" s="1"/>
      <c r="G73" s="1"/>
    </row>
    <row r="74" spans="1:7" ht="15.75" thickBot="1" x14ac:dyDescent="0.3">
      <c r="A74" s="145" t="s">
        <v>176</v>
      </c>
      <c r="B74" s="111">
        <f>SUM(B72:B73)</f>
        <v>28275</v>
      </c>
      <c r="C74" s="1"/>
      <c r="D74" s="1"/>
      <c r="E74" s="1"/>
      <c r="F74" s="1"/>
      <c r="G74" s="1"/>
    </row>
    <row r="75" spans="1:7" x14ac:dyDescent="0.25">
      <c r="A75" s="1"/>
      <c r="B75" s="1"/>
      <c r="C75" s="1"/>
      <c r="D75" s="1"/>
      <c r="E75" s="1"/>
      <c r="F75" s="1"/>
      <c r="G75" s="1"/>
    </row>
    <row r="76" spans="1:7" ht="15.75" thickBot="1" x14ac:dyDescent="0.3">
      <c r="A76" s="1"/>
      <c r="B76" s="1"/>
      <c r="C76" s="1"/>
      <c r="D76" s="1"/>
      <c r="E76" s="1"/>
      <c r="F76" s="1"/>
      <c r="G76" s="1"/>
    </row>
    <row r="77" spans="1:7" ht="15.75" thickBot="1" x14ac:dyDescent="0.3">
      <c r="A77" s="141" t="s">
        <v>177</v>
      </c>
      <c r="B77" s="142" t="s">
        <v>171</v>
      </c>
      <c r="C77" s="1"/>
      <c r="D77" s="1"/>
      <c r="E77" s="1"/>
      <c r="F77" s="1"/>
      <c r="G77" s="1"/>
    </row>
    <row r="78" spans="1:7" ht="15.75" thickBot="1" x14ac:dyDescent="0.3">
      <c r="A78" s="143" t="s">
        <v>178</v>
      </c>
      <c r="B78" s="146">
        <f>B35</f>
        <v>23</v>
      </c>
      <c r="C78" s="1"/>
      <c r="D78" s="1"/>
      <c r="E78" s="1"/>
      <c r="F78" s="1"/>
      <c r="G78" s="1"/>
    </row>
    <row r="79" spans="1:7" ht="15.75" thickBot="1" x14ac:dyDescent="0.3">
      <c r="A79" s="143" t="s">
        <v>179</v>
      </c>
      <c r="B79" s="146">
        <f>B63</f>
        <v>19</v>
      </c>
      <c r="C79" s="1"/>
      <c r="D79" s="1"/>
      <c r="E79" s="1"/>
      <c r="F79" s="1"/>
      <c r="G79" s="1"/>
    </row>
    <row r="80" spans="1:7" ht="15.75" thickBot="1" x14ac:dyDescent="0.3">
      <c r="A80" s="145" t="s">
        <v>180</v>
      </c>
      <c r="B80" s="146">
        <f>SUM(B78:B79)</f>
        <v>42</v>
      </c>
      <c r="C80" s="1"/>
      <c r="D80" s="1"/>
      <c r="E80" s="1"/>
      <c r="F80" s="1"/>
      <c r="G80" s="1"/>
    </row>
    <row r="81" spans="1:7" x14ac:dyDescent="0.25">
      <c r="A81" s="1"/>
      <c r="B81" s="1"/>
      <c r="C81" s="1"/>
      <c r="D81" s="1"/>
      <c r="E81" s="1"/>
      <c r="F81" s="1"/>
      <c r="G81" s="1"/>
    </row>
    <row r="82" spans="1:7" ht="15.75" thickBot="1" x14ac:dyDescent="0.3">
      <c r="A82" s="1"/>
      <c r="B82" s="1"/>
      <c r="C82" s="1"/>
      <c r="D82" s="1"/>
      <c r="E82" s="1"/>
      <c r="F82" s="1"/>
      <c r="G82" s="1"/>
    </row>
    <row r="83" spans="1:7" ht="27" thickBot="1" x14ac:dyDescent="0.3">
      <c r="A83" s="147" t="s">
        <v>181</v>
      </c>
      <c r="B83" s="148"/>
      <c r="C83" s="1"/>
      <c r="D83" s="1"/>
      <c r="E83" s="1"/>
      <c r="F83" s="1"/>
      <c r="G83" s="1"/>
    </row>
    <row r="84" spans="1:7" ht="15.75" thickBot="1" x14ac:dyDescent="0.3">
      <c r="A84" s="1"/>
      <c r="B84" s="1"/>
      <c r="C84" s="1"/>
      <c r="D84" s="1"/>
      <c r="E84" s="1"/>
      <c r="F84" s="1"/>
      <c r="G84" s="1"/>
    </row>
    <row r="85" spans="1:7" ht="30.75" thickBot="1" x14ac:dyDescent="0.3">
      <c r="A85" s="149" t="s">
        <v>182</v>
      </c>
      <c r="B85" s="150" t="s">
        <v>183</v>
      </c>
      <c r="C85" s="150" t="s">
        <v>150</v>
      </c>
      <c r="D85" s="150" t="s">
        <v>184</v>
      </c>
      <c r="E85" s="150" t="s">
        <v>185</v>
      </c>
      <c r="F85" s="1"/>
      <c r="G85" s="1"/>
    </row>
    <row r="86" spans="1:7" x14ac:dyDescent="0.25">
      <c r="A86" s="151" t="s">
        <v>186</v>
      </c>
      <c r="B86" s="152">
        <f>B27</f>
        <v>1</v>
      </c>
      <c r="C86" s="153">
        <f>D27</f>
        <v>60000</v>
      </c>
      <c r="D86" s="154">
        <f>100% +$B$83</f>
        <v>1</v>
      </c>
      <c r="E86" s="155">
        <f>C86*D86</f>
        <v>60000</v>
      </c>
      <c r="F86" s="1"/>
      <c r="G86" s="1"/>
    </row>
    <row r="87" spans="1:7" x14ac:dyDescent="0.25">
      <c r="A87" s="156" t="s">
        <v>187</v>
      </c>
      <c r="B87" s="157">
        <f>B28</f>
        <v>2</v>
      </c>
      <c r="C87" s="158">
        <f>D28</f>
        <v>50000</v>
      </c>
      <c r="D87" s="159">
        <f>100% +$B$83</f>
        <v>1</v>
      </c>
      <c r="E87" s="160">
        <f>C87*D87</f>
        <v>50000</v>
      </c>
      <c r="F87" s="1"/>
      <c r="G87" s="1"/>
    </row>
    <row r="88" spans="1:7" x14ac:dyDescent="0.25">
      <c r="A88" s="161"/>
      <c r="B88" s="12"/>
      <c r="C88" s="12"/>
      <c r="D88" s="12"/>
      <c r="E88" s="1"/>
      <c r="F88" s="1"/>
      <c r="G88" s="1"/>
    </row>
    <row r="89" spans="1:7" ht="15.75" thickBot="1" x14ac:dyDescent="0.3">
      <c r="A89" s="1"/>
      <c r="B89" s="1"/>
      <c r="C89" s="1"/>
      <c r="D89" s="1"/>
      <c r="E89" s="1"/>
      <c r="F89" s="1"/>
      <c r="G89" s="1"/>
    </row>
    <row r="90" spans="1:7" ht="39.75" thickBot="1" x14ac:dyDescent="0.3">
      <c r="A90" s="3" t="s">
        <v>188</v>
      </c>
      <c r="B90" s="162" t="s">
        <v>171</v>
      </c>
      <c r="C90" s="163" t="s">
        <v>189</v>
      </c>
      <c r="D90" s="163" t="s">
        <v>190</v>
      </c>
      <c r="E90" s="1"/>
      <c r="F90" s="1"/>
      <c r="G90" s="1"/>
    </row>
    <row r="91" spans="1:7" ht="15.75" thickBot="1" x14ac:dyDescent="0.3">
      <c r="A91" s="164" t="s">
        <v>191</v>
      </c>
      <c r="B91" s="165">
        <f>E86/(B86+0.00000000000001)</f>
        <v>59999.999999999403</v>
      </c>
      <c r="C91" s="166">
        <v>0</v>
      </c>
      <c r="D91" s="166">
        <f>E86</f>
        <v>60000</v>
      </c>
      <c r="E91" s="1"/>
      <c r="F91" s="1"/>
      <c r="G91" s="1"/>
    </row>
    <row r="92" spans="1:7" ht="15.75" thickBot="1" x14ac:dyDescent="0.3">
      <c r="A92" s="164" t="s">
        <v>192</v>
      </c>
      <c r="B92" s="167">
        <f>VLOOKUP(B91,C91:D92,2,TRUE)</f>
        <v>60000</v>
      </c>
      <c r="C92" s="166">
        <v>90000</v>
      </c>
      <c r="D92" s="166">
        <f>B86*C92</f>
        <v>90000</v>
      </c>
      <c r="E92" s="1"/>
      <c r="F92" s="1"/>
      <c r="G92" s="1"/>
    </row>
    <row r="93" spans="1:7" x14ac:dyDescent="0.25">
      <c r="A93" s="1"/>
      <c r="B93" s="1"/>
      <c r="C93" s="1"/>
      <c r="D93" s="1"/>
      <c r="E93" s="1"/>
      <c r="F93" s="1"/>
      <c r="G93" s="1"/>
    </row>
    <row r="94" spans="1:7" ht="15.75" thickBot="1" x14ac:dyDescent="0.3">
      <c r="A94" s="1"/>
      <c r="B94" s="1"/>
      <c r="C94" s="1"/>
      <c r="D94" s="1"/>
      <c r="E94" s="1"/>
      <c r="F94" s="1"/>
      <c r="G94" s="1"/>
    </row>
    <row r="95" spans="1:7" ht="39.75" thickBot="1" x14ac:dyDescent="0.3">
      <c r="A95" s="3" t="s">
        <v>193</v>
      </c>
      <c r="B95" s="162" t="s">
        <v>171</v>
      </c>
      <c r="C95" s="163" t="s">
        <v>189</v>
      </c>
      <c r="D95" s="163" t="s">
        <v>190</v>
      </c>
      <c r="E95" s="1"/>
      <c r="F95" s="1"/>
      <c r="G95" s="1"/>
    </row>
    <row r="96" spans="1:7" ht="15.75" thickBot="1" x14ac:dyDescent="0.3">
      <c r="A96" s="164" t="s">
        <v>191</v>
      </c>
      <c r="B96" s="165">
        <f>E87/(B87+0.00000000000001)</f>
        <v>24999.999999999873</v>
      </c>
      <c r="C96" s="166">
        <v>0</v>
      </c>
      <c r="D96" s="166">
        <f>E87</f>
        <v>50000</v>
      </c>
      <c r="E96" s="1"/>
      <c r="F96" s="1"/>
      <c r="G96" s="1"/>
    </row>
    <row r="97" spans="1:7" ht="15.75" thickBot="1" x14ac:dyDescent="0.3">
      <c r="A97" s="164" t="s">
        <v>192</v>
      </c>
      <c r="B97" s="167">
        <f>VLOOKUP(B96,C96:D97,2,TRUE)</f>
        <v>50000</v>
      </c>
      <c r="C97" s="166">
        <v>40000</v>
      </c>
      <c r="D97" s="166">
        <f>B87*C97</f>
        <v>80000</v>
      </c>
      <c r="E97" s="1"/>
      <c r="F97" s="1"/>
      <c r="G97" s="1"/>
    </row>
    <row r="98" spans="1:7" x14ac:dyDescent="0.25">
      <c r="A98" s="1"/>
      <c r="B98" s="1"/>
      <c r="C98" s="1"/>
      <c r="D98" s="1"/>
      <c r="E98" s="1"/>
      <c r="F98" s="1"/>
      <c r="G98" s="1"/>
    </row>
    <row r="99" spans="1:7" ht="15.75" thickBot="1" x14ac:dyDescent="0.3">
      <c r="A99" s="1"/>
      <c r="B99" s="1"/>
      <c r="C99" s="1"/>
      <c r="D99" s="1"/>
      <c r="E99" s="1"/>
      <c r="F99" s="1"/>
      <c r="G99" s="1"/>
    </row>
    <row r="100" spans="1:7" ht="15.75" thickBot="1" x14ac:dyDescent="0.3">
      <c r="A100" s="168" t="s">
        <v>194</v>
      </c>
      <c r="B100" s="169">
        <f>B92+B97</f>
        <v>110000</v>
      </c>
      <c r="C100" s="1"/>
      <c r="D100" s="1"/>
      <c r="E100" s="1"/>
      <c r="F100" s="1"/>
      <c r="G100" s="1"/>
    </row>
    <row r="101" spans="1:7" x14ac:dyDescent="0.25">
      <c r="A101" s="1"/>
      <c r="B101" s="1"/>
      <c r="C101" s="1"/>
      <c r="D101" s="1"/>
      <c r="E101" s="1"/>
      <c r="F101" s="1"/>
      <c r="G101" s="1"/>
    </row>
  </sheetData>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51:A62 A27:A28 A45:A49 A14:A18 A20:A25"/>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opLeftCell="A21" workbookViewId="0">
      <selection activeCell="B30" sqref="B30"/>
    </sheetView>
  </sheetViews>
  <sheetFormatPr defaultRowHeight="15" x14ac:dyDescent="0.25"/>
  <cols>
    <col min="1" max="1" width="60.5703125" customWidth="1"/>
    <col min="2" max="2" width="13" customWidth="1"/>
    <col min="3" max="3" width="11.5703125" customWidth="1"/>
    <col min="4" max="4" width="15.5703125" customWidth="1"/>
    <col min="5" max="5" width="16.85546875" customWidth="1"/>
    <col min="6" max="6" width="17.42578125" customWidth="1"/>
    <col min="7" max="7" width="14.42578125" customWidth="1"/>
  </cols>
  <sheetData>
    <row r="1" spans="1:7" thickBot="1" x14ac:dyDescent="0.4">
      <c r="A1" s="92" t="e">
        <f>'[1]Budget with Assumptions'!A2</f>
        <v>#REF!</v>
      </c>
      <c r="B1" s="1"/>
      <c r="C1" s="1"/>
      <c r="D1" s="1"/>
      <c r="E1" s="1"/>
      <c r="F1" s="1"/>
      <c r="G1" s="1"/>
    </row>
    <row r="2" spans="1:7" ht="14.45" x14ac:dyDescent="0.35">
      <c r="A2" s="1"/>
      <c r="B2" s="1"/>
      <c r="C2" s="1"/>
      <c r="D2" s="1"/>
      <c r="E2" s="1"/>
      <c r="F2" s="1"/>
      <c r="G2" s="1"/>
    </row>
    <row r="3" spans="1:7" ht="14.45" x14ac:dyDescent="0.35">
      <c r="A3" s="1"/>
      <c r="B3" s="1"/>
      <c r="C3" s="1"/>
      <c r="D3" s="1"/>
      <c r="E3" s="1"/>
      <c r="F3" s="1"/>
      <c r="G3" s="1"/>
    </row>
    <row r="4" spans="1:7" thickBot="1" x14ac:dyDescent="0.4">
      <c r="A4" s="1"/>
      <c r="B4" s="1"/>
      <c r="C4" s="1"/>
      <c r="D4" s="1"/>
      <c r="E4" s="1"/>
      <c r="F4" s="1"/>
      <c r="G4" s="1"/>
    </row>
    <row r="5" spans="1:7" ht="409.6" thickBot="1" x14ac:dyDescent="0.4">
      <c r="A5" s="147" t="s">
        <v>198</v>
      </c>
      <c r="B5" s="172"/>
      <c r="C5" s="1"/>
      <c r="D5" s="1"/>
      <c r="E5" s="1"/>
      <c r="F5" s="1"/>
      <c r="G5" s="1"/>
    </row>
    <row r="6" spans="1:7" ht="14.45" x14ac:dyDescent="0.35">
      <c r="A6" s="1"/>
      <c r="B6" s="1"/>
      <c r="C6" s="1"/>
      <c r="D6" s="1"/>
      <c r="E6" s="1"/>
      <c r="F6" s="1"/>
      <c r="G6" s="1"/>
    </row>
    <row r="7" spans="1:7" ht="14.45" x14ac:dyDescent="0.35">
      <c r="A7" s="1"/>
      <c r="B7" s="1"/>
      <c r="C7" s="1"/>
      <c r="D7" s="1"/>
      <c r="E7" s="1"/>
      <c r="F7" s="1"/>
      <c r="G7" s="1"/>
    </row>
    <row r="8" spans="1:7" thickBot="1" x14ac:dyDescent="0.4">
      <c r="A8" s="1"/>
      <c r="B8" s="1"/>
      <c r="C8" s="1"/>
      <c r="D8" s="1"/>
      <c r="E8" s="1"/>
      <c r="F8" s="1"/>
      <c r="G8" s="1"/>
    </row>
    <row r="9" spans="1:7" ht="15.75" thickBot="1" x14ac:dyDescent="0.3">
      <c r="A9" s="853" t="s">
        <v>199</v>
      </c>
      <c r="B9" s="854"/>
      <c r="C9" s="854"/>
      <c r="D9" s="855"/>
      <c r="E9" s="110"/>
      <c r="F9" s="110"/>
      <c r="G9" s="110"/>
    </row>
    <row r="10" spans="1:7" ht="15.75" thickBot="1" x14ac:dyDescent="0.3">
      <c r="A10" s="856" t="s">
        <v>158</v>
      </c>
      <c r="B10" s="857"/>
      <c r="C10" s="857"/>
      <c r="D10" s="858"/>
      <c r="E10" s="110"/>
      <c r="F10" s="110"/>
      <c r="G10" s="110"/>
    </row>
    <row r="11" spans="1:7" ht="90.75" thickBot="1" x14ac:dyDescent="0.3">
      <c r="A11" s="112" t="s">
        <v>147</v>
      </c>
      <c r="B11" s="112" t="s">
        <v>148</v>
      </c>
      <c r="C11" s="112" t="s">
        <v>149</v>
      </c>
      <c r="D11" s="113" t="s">
        <v>150</v>
      </c>
      <c r="E11" s="114" t="s">
        <v>159</v>
      </c>
      <c r="F11" s="114" t="s">
        <v>160</v>
      </c>
      <c r="G11" s="114" t="s">
        <v>161</v>
      </c>
    </row>
    <row r="12" spans="1:7" ht="16.5" thickBot="1" x14ac:dyDescent="0.3">
      <c r="A12" s="850"/>
      <c r="B12" s="851"/>
      <c r="C12" s="851"/>
      <c r="D12" s="852"/>
      <c r="E12" s="115"/>
      <c r="F12" s="116">
        <v>0.1116</v>
      </c>
      <c r="G12" s="117">
        <v>1.4500000000000001E-2</v>
      </c>
    </row>
    <row r="13" spans="1:7" x14ac:dyDescent="0.25">
      <c r="A13" s="95" t="s">
        <v>501</v>
      </c>
      <c r="B13" s="96">
        <v>7</v>
      </c>
      <c r="C13" s="97">
        <v>60000</v>
      </c>
      <c r="D13" s="98">
        <f>B13*C13</f>
        <v>420000</v>
      </c>
      <c r="E13" s="119">
        <f>D13*$E$12</f>
        <v>0</v>
      </c>
      <c r="F13" s="120">
        <f>D13*$F$12</f>
        <v>46872</v>
      </c>
      <c r="G13" s="119">
        <f>D13*$G$12</f>
        <v>6090</v>
      </c>
    </row>
    <row r="14" spans="1:7" x14ac:dyDescent="0.25">
      <c r="A14" s="99" t="s">
        <v>502</v>
      </c>
      <c r="B14" s="96">
        <v>1</v>
      </c>
      <c r="C14" s="97">
        <v>65000</v>
      </c>
      <c r="D14" s="98">
        <f t="shared" ref="D14:D29" si="0">B14*C14</f>
        <v>65000</v>
      </c>
      <c r="E14" s="119">
        <f t="shared" ref="E14:E29" si="1">D14*$E$12</f>
        <v>0</v>
      </c>
      <c r="F14" s="120">
        <f t="shared" ref="F14:F26" si="2">D14*$F$12</f>
        <v>7254</v>
      </c>
      <c r="G14" s="119">
        <f t="shared" ref="G14:G29" si="3">D14*$G$12</f>
        <v>942.5</v>
      </c>
    </row>
    <row r="15" spans="1:7" x14ac:dyDescent="0.25">
      <c r="A15" s="99" t="s">
        <v>503</v>
      </c>
      <c r="B15" s="96">
        <v>1</v>
      </c>
      <c r="C15" s="97">
        <v>75000</v>
      </c>
      <c r="D15" s="98">
        <f t="shared" si="0"/>
        <v>75000</v>
      </c>
      <c r="E15" s="119">
        <f t="shared" si="1"/>
        <v>0</v>
      </c>
      <c r="F15" s="120">
        <f t="shared" si="2"/>
        <v>8370</v>
      </c>
      <c r="G15" s="119">
        <f t="shared" si="3"/>
        <v>1087.5</v>
      </c>
    </row>
    <row r="16" spans="1:7" x14ac:dyDescent="0.25">
      <c r="A16" s="99" t="s">
        <v>504</v>
      </c>
      <c r="B16" s="96">
        <v>3</v>
      </c>
      <c r="C16" s="100">
        <v>55000</v>
      </c>
      <c r="D16" s="98">
        <f t="shared" si="0"/>
        <v>165000</v>
      </c>
      <c r="E16" s="119">
        <f t="shared" si="1"/>
        <v>0</v>
      </c>
      <c r="F16" s="120">
        <f t="shared" si="2"/>
        <v>18414</v>
      </c>
      <c r="G16" s="119">
        <f t="shared" si="3"/>
        <v>2392.5</v>
      </c>
    </row>
    <row r="17" spans="1:7" x14ac:dyDescent="0.25">
      <c r="A17" s="99" t="s">
        <v>512</v>
      </c>
      <c r="B17" s="121">
        <v>1</v>
      </c>
      <c r="C17" s="101">
        <v>42000</v>
      </c>
      <c r="D17" s="98">
        <f t="shared" si="0"/>
        <v>42000</v>
      </c>
      <c r="E17" s="119">
        <f t="shared" si="1"/>
        <v>0</v>
      </c>
      <c r="F17" s="120">
        <f t="shared" si="2"/>
        <v>4687.2</v>
      </c>
      <c r="G17" s="119">
        <f t="shared" si="3"/>
        <v>609</v>
      </c>
    </row>
    <row r="18" spans="1:7" x14ac:dyDescent="0.25">
      <c r="A18" s="99" t="s">
        <v>513</v>
      </c>
      <c r="B18" s="105">
        <v>1</v>
      </c>
      <c r="C18" s="106">
        <v>55000</v>
      </c>
      <c r="D18" s="98">
        <f t="shared" si="0"/>
        <v>55000</v>
      </c>
      <c r="E18" s="119">
        <f t="shared" si="1"/>
        <v>0</v>
      </c>
      <c r="F18" s="120">
        <f t="shared" si="2"/>
        <v>6138</v>
      </c>
      <c r="G18" s="119">
        <f t="shared" si="3"/>
        <v>797.5</v>
      </c>
    </row>
    <row r="19" spans="1:7" x14ac:dyDescent="0.25">
      <c r="A19" s="95" t="s">
        <v>505</v>
      </c>
      <c r="B19" s="121">
        <v>32</v>
      </c>
      <c r="C19" s="97">
        <v>50000</v>
      </c>
      <c r="D19" s="98">
        <f t="shared" si="0"/>
        <v>1600000</v>
      </c>
      <c r="E19" s="119">
        <f t="shared" si="1"/>
        <v>0</v>
      </c>
      <c r="F19" s="120">
        <f t="shared" si="2"/>
        <v>178560</v>
      </c>
      <c r="G19" s="119">
        <f t="shared" si="3"/>
        <v>23200</v>
      </c>
    </row>
    <row r="20" spans="1:7" x14ac:dyDescent="0.25">
      <c r="A20" s="99"/>
      <c r="B20" s="121"/>
      <c r="C20" s="97">
        <f>('[1]Salaries - Year 2'!C20)*(1+$B$5)</f>
        <v>0</v>
      </c>
      <c r="D20" s="98">
        <f t="shared" si="0"/>
        <v>0</v>
      </c>
      <c r="E20" s="119">
        <f t="shared" si="1"/>
        <v>0</v>
      </c>
      <c r="F20" s="120">
        <f t="shared" si="2"/>
        <v>0</v>
      </c>
      <c r="G20" s="119">
        <f t="shared" si="3"/>
        <v>0</v>
      </c>
    </row>
    <row r="21" spans="1:7" x14ac:dyDescent="0.25">
      <c r="A21" s="99"/>
      <c r="B21" s="121"/>
      <c r="C21" s="97">
        <f>('[1]Salaries - Year 2'!C21)*(1+$B$5)</f>
        <v>0</v>
      </c>
      <c r="D21" s="98">
        <f t="shared" si="0"/>
        <v>0</v>
      </c>
      <c r="E21" s="119">
        <f t="shared" si="1"/>
        <v>0</v>
      </c>
      <c r="F21" s="120">
        <f t="shared" si="2"/>
        <v>0</v>
      </c>
      <c r="G21" s="119">
        <f t="shared" si="3"/>
        <v>0</v>
      </c>
    </row>
    <row r="22" spans="1:7" x14ac:dyDescent="0.25">
      <c r="A22" s="99"/>
      <c r="B22" s="121"/>
      <c r="C22" s="97">
        <f>('[1]Salaries - Year 2'!C22)*(1+$B$5)</f>
        <v>0</v>
      </c>
      <c r="D22" s="98">
        <f t="shared" si="0"/>
        <v>0</v>
      </c>
      <c r="E22" s="119">
        <f t="shared" si="1"/>
        <v>0</v>
      </c>
      <c r="F22" s="120">
        <f t="shared" si="2"/>
        <v>0</v>
      </c>
      <c r="G22" s="119">
        <f t="shared" si="3"/>
        <v>0</v>
      </c>
    </row>
    <row r="23" spans="1:7" x14ac:dyDescent="0.25">
      <c r="A23" s="99"/>
      <c r="B23" s="121"/>
      <c r="C23" s="97">
        <f>('[1]Salaries - Year 2'!C23)*(1+$B$5)</f>
        <v>0</v>
      </c>
      <c r="D23" s="98">
        <f t="shared" si="0"/>
        <v>0</v>
      </c>
      <c r="E23" s="119">
        <f t="shared" si="1"/>
        <v>0</v>
      </c>
      <c r="F23" s="120">
        <f t="shared" si="2"/>
        <v>0</v>
      </c>
      <c r="G23" s="119">
        <f t="shared" si="3"/>
        <v>0</v>
      </c>
    </row>
    <row r="24" spans="1:7" x14ac:dyDescent="0.25">
      <c r="A24" s="99"/>
      <c r="B24" s="121"/>
      <c r="C24" s="97">
        <f>('[1]Salaries - Year 2'!C24)*(1+$B$5)</f>
        <v>0</v>
      </c>
      <c r="D24" s="98">
        <f t="shared" si="0"/>
        <v>0</v>
      </c>
      <c r="E24" s="119">
        <f t="shared" si="1"/>
        <v>0</v>
      </c>
      <c r="F24" s="120">
        <f t="shared" si="2"/>
        <v>0</v>
      </c>
      <c r="G24" s="119">
        <f t="shared" si="3"/>
        <v>0</v>
      </c>
    </row>
    <row r="25" spans="1:7" x14ac:dyDescent="0.25">
      <c r="A25" s="99"/>
      <c r="B25" s="121"/>
      <c r="C25" s="97">
        <f>('[1]Salaries - Year 2'!C25)*(1+$B$5)</f>
        <v>0</v>
      </c>
      <c r="D25" s="98">
        <f t="shared" si="0"/>
        <v>0</v>
      </c>
      <c r="E25" s="119">
        <f t="shared" si="1"/>
        <v>0</v>
      </c>
      <c r="F25" s="120">
        <f t="shared" si="2"/>
        <v>0</v>
      </c>
      <c r="G25" s="119">
        <f t="shared" si="3"/>
        <v>0</v>
      </c>
    </row>
    <row r="26" spans="1:7" ht="15.75" thickBot="1" x14ac:dyDescent="0.3">
      <c r="A26" s="103"/>
      <c r="B26" s="121"/>
      <c r="C26" s="97">
        <f>('[1]Salaries - Year 2'!C26)*(1+$B$5)</f>
        <v>0</v>
      </c>
      <c r="D26" s="98">
        <f t="shared" si="0"/>
        <v>0</v>
      </c>
      <c r="E26" s="119">
        <f t="shared" si="1"/>
        <v>0</v>
      </c>
      <c r="F26" s="122">
        <f t="shared" si="2"/>
        <v>0</v>
      </c>
      <c r="G26" s="119">
        <f t="shared" si="3"/>
        <v>0</v>
      </c>
    </row>
    <row r="27" spans="1:7" x14ac:dyDescent="0.25">
      <c r="A27" s="123" t="s">
        <v>162</v>
      </c>
      <c r="B27" s="121">
        <v>2</v>
      </c>
      <c r="C27" s="97">
        <v>60000</v>
      </c>
      <c r="D27" s="98">
        <f t="shared" si="0"/>
        <v>120000</v>
      </c>
      <c r="E27" s="124">
        <f t="shared" si="1"/>
        <v>0</v>
      </c>
      <c r="F27" s="125"/>
      <c r="G27" s="126">
        <f t="shared" si="3"/>
        <v>1740</v>
      </c>
    </row>
    <row r="28" spans="1:7" x14ac:dyDescent="0.25">
      <c r="A28" s="127" t="s">
        <v>163</v>
      </c>
      <c r="B28" s="121">
        <v>2</v>
      </c>
      <c r="C28" s="97">
        <v>25000</v>
      </c>
      <c r="D28" s="98">
        <f t="shared" si="0"/>
        <v>50000</v>
      </c>
      <c r="E28" s="124">
        <f t="shared" si="1"/>
        <v>0</v>
      </c>
      <c r="F28" s="128"/>
      <c r="G28" s="126">
        <f t="shared" si="3"/>
        <v>725</v>
      </c>
    </row>
    <row r="29" spans="1:7" x14ac:dyDescent="0.25">
      <c r="A29" s="127"/>
      <c r="B29" s="121"/>
      <c r="C29" s="101"/>
      <c r="D29" s="98">
        <f t="shared" si="0"/>
        <v>0</v>
      </c>
      <c r="E29" s="124">
        <f t="shared" si="1"/>
        <v>0</v>
      </c>
      <c r="F29" s="128"/>
      <c r="G29" s="126">
        <f t="shared" si="3"/>
        <v>0</v>
      </c>
    </row>
    <row r="30" spans="1:7" x14ac:dyDescent="0.25">
      <c r="A30" s="127"/>
      <c r="B30" s="121"/>
      <c r="C30" s="101"/>
      <c r="D30" s="98"/>
      <c r="E30" s="124"/>
      <c r="F30" s="128"/>
      <c r="G30" s="126"/>
    </row>
    <row r="31" spans="1:7" x14ac:dyDescent="0.25">
      <c r="A31" s="127"/>
      <c r="B31" s="121"/>
      <c r="C31" s="101"/>
      <c r="D31" s="98"/>
      <c r="E31" s="124"/>
      <c r="F31" s="128"/>
      <c r="G31" s="126"/>
    </row>
    <row r="32" spans="1:7" x14ac:dyDescent="0.25">
      <c r="A32" s="127"/>
      <c r="B32" s="121"/>
      <c r="C32" s="101"/>
      <c r="D32" s="98"/>
      <c r="E32" s="124"/>
      <c r="F32" s="128"/>
      <c r="G32" s="126"/>
    </row>
    <row r="33" spans="1:7" x14ac:dyDescent="0.25">
      <c r="A33" s="127"/>
      <c r="B33" s="121"/>
      <c r="C33" s="101"/>
      <c r="D33" s="98"/>
      <c r="E33" s="124"/>
      <c r="F33" s="128"/>
      <c r="G33" s="126"/>
    </row>
    <row r="34" spans="1:7" ht="15.75" thickBot="1" x14ac:dyDescent="0.3">
      <c r="A34" s="129"/>
      <c r="B34" s="130"/>
      <c r="C34" s="106"/>
      <c r="D34" s="98"/>
      <c r="E34" s="124"/>
      <c r="F34" s="131"/>
      <c r="G34" s="126"/>
    </row>
    <row r="35" spans="1:7" ht="15.75" thickBot="1" x14ac:dyDescent="0.3">
      <c r="A35" s="132" t="s">
        <v>164</v>
      </c>
      <c r="B35" s="133">
        <f>SUM(B13:B28)</f>
        <v>50</v>
      </c>
      <c r="C35" s="108"/>
      <c r="D35" s="111">
        <f>SUM(D13:D28)</f>
        <v>2592000</v>
      </c>
      <c r="E35" s="111">
        <f>SUM(E13:E28)</f>
        <v>0</v>
      </c>
      <c r="F35" s="111">
        <f>SUM(F13:F28)</f>
        <v>270295.2</v>
      </c>
      <c r="G35" s="111">
        <f>SUM(G13:G28)</f>
        <v>37584</v>
      </c>
    </row>
    <row r="36" spans="1:7" x14ac:dyDescent="0.25">
      <c r="A36" s="859"/>
      <c r="B36" s="859"/>
      <c r="C36" s="859"/>
      <c r="D36" s="134"/>
      <c r="E36" s="110"/>
      <c r="F36" s="110"/>
      <c r="G36" s="110"/>
    </row>
    <row r="37" spans="1:7" ht="15.75" thickBot="1" x14ac:dyDescent="0.3">
      <c r="A37" s="135"/>
      <c r="B37" s="135"/>
      <c r="C37" s="135"/>
      <c r="D37" s="134"/>
      <c r="E37" s="110"/>
      <c r="F37" s="110"/>
      <c r="G37" s="110"/>
    </row>
    <row r="38" spans="1:7" ht="15.75" thickBot="1" x14ac:dyDescent="0.3">
      <c r="A38" s="853" t="s">
        <v>200</v>
      </c>
      <c r="B38" s="854"/>
      <c r="C38" s="854"/>
      <c r="D38" s="855"/>
      <c r="E38" s="173"/>
      <c r="F38" s="173"/>
      <c r="G38" s="110"/>
    </row>
    <row r="39" spans="1:7" ht="60.75" thickBot="1" x14ac:dyDescent="0.3">
      <c r="A39" s="856" t="s">
        <v>166</v>
      </c>
      <c r="B39" s="857"/>
      <c r="C39" s="857"/>
      <c r="D39" s="858"/>
      <c r="E39" s="114" t="s">
        <v>167</v>
      </c>
      <c r="F39" s="114" t="s">
        <v>161</v>
      </c>
      <c r="G39" s="110"/>
    </row>
    <row r="40" spans="1:7" ht="16.5" thickBot="1" x14ac:dyDescent="0.3">
      <c r="A40" s="850"/>
      <c r="B40" s="851"/>
      <c r="C40" s="851"/>
      <c r="D40" s="852"/>
      <c r="E40" s="117">
        <v>6.2E-2</v>
      </c>
      <c r="F40" s="117">
        <v>1.4500000000000001E-2</v>
      </c>
      <c r="G40" s="110"/>
    </row>
    <row r="41" spans="1:7" x14ac:dyDescent="0.25">
      <c r="A41" s="95" t="s">
        <v>506</v>
      </c>
      <c r="B41" s="96">
        <v>4</v>
      </c>
      <c r="C41" s="101">
        <v>25000</v>
      </c>
      <c r="D41" s="98">
        <f>B41*C41</f>
        <v>100000</v>
      </c>
      <c r="E41" s="119">
        <f>D41*$E$40</f>
        <v>6200</v>
      </c>
      <c r="F41" s="119">
        <f>D41*$F$40</f>
        <v>1450</v>
      </c>
      <c r="G41" s="110"/>
    </row>
    <row r="42" spans="1:7" x14ac:dyDescent="0.25">
      <c r="A42" s="95" t="s">
        <v>507</v>
      </c>
      <c r="B42" s="96">
        <v>1</v>
      </c>
      <c r="C42" s="101">
        <v>28000</v>
      </c>
      <c r="D42" s="98">
        <f t="shared" ref="D42:D62" si="4">B42*C42</f>
        <v>28000</v>
      </c>
      <c r="E42" s="136">
        <f t="shared" ref="E42:E62" si="5">D42*$E$40</f>
        <v>1736</v>
      </c>
      <c r="F42" s="136">
        <f t="shared" ref="F42:F62" si="6">D42*$F$40</f>
        <v>406</v>
      </c>
      <c r="G42" s="110"/>
    </row>
    <row r="43" spans="1:7" x14ac:dyDescent="0.25">
      <c r="A43" s="95" t="s">
        <v>508</v>
      </c>
      <c r="B43" s="96">
        <v>2</v>
      </c>
      <c r="C43" s="101">
        <v>10000</v>
      </c>
      <c r="D43" s="98">
        <f t="shared" si="4"/>
        <v>20000</v>
      </c>
      <c r="E43" s="136">
        <f t="shared" si="5"/>
        <v>1240</v>
      </c>
      <c r="F43" s="136">
        <f t="shared" si="6"/>
        <v>290</v>
      </c>
      <c r="G43" s="110"/>
    </row>
    <row r="44" spans="1:7" x14ac:dyDescent="0.25">
      <c r="A44" s="99" t="s">
        <v>509</v>
      </c>
      <c r="B44" s="96">
        <v>2</v>
      </c>
      <c r="C44" s="101">
        <v>25000</v>
      </c>
      <c r="D44" s="98">
        <f t="shared" si="4"/>
        <v>50000</v>
      </c>
      <c r="E44" s="136">
        <f t="shared" si="5"/>
        <v>3100</v>
      </c>
      <c r="F44" s="136">
        <f t="shared" si="6"/>
        <v>725</v>
      </c>
      <c r="G44" s="110"/>
    </row>
    <row r="45" spans="1:7" x14ac:dyDescent="0.25">
      <c r="A45" s="99" t="s">
        <v>510</v>
      </c>
      <c r="B45" s="96">
        <v>1</v>
      </c>
      <c r="C45" s="101">
        <v>35000</v>
      </c>
      <c r="D45" s="98">
        <f t="shared" si="4"/>
        <v>35000</v>
      </c>
      <c r="E45" s="136">
        <f t="shared" si="5"/>
        <v>2170</v>
      </c>
      <c r="F45" s="136">
        <f t="shared" si="6"/>
        <v>507.5</v>
      </c>
      <c r="G45" s="110"/>
    </row>
    <row r="46" spans="1:7" x14ac:dyDescent="0.25">
      <c r="A46" s="99" t="s">
        <v>511</v>
      </c>
      <c r="B46" s="121">
        <v>1</v>
      </c>
      <c r="C46" s="97">
        <v>85000</v>
      </c>
      <c r="D46" s="98">
        <f t="shared" si="4"/>
        <v>85000</v>
      </c>
      <c r="E46" s="136">
        <f t="shared" si="5"/>
        <v>5270</v>
      </c>
      <c r="F46" s="136">
        <f t="shared" si="6"/>
        <v>1232.5</v>
      </c>
      <c r="G46" s="110"/>
    </row>
    <row r="47" spans="1:7" x14ac:dyDescent="0.25">
      <c r="A47" s="99" t="s">
        <v>514</v>
      </c>
      <c r="B47" s="121">
        <v>1</v>
      </c>
      <c r="C47" s="101">
        <v>50000</v>
      </c>
      <c r="D47" s="98">
        <f t="shared" si="4"/>
        <v>50000</v>
      </c>
      <c r="E47" s="136">
        <f t="shared" si="5"/>
        <v>3100</v>
      </c>
      <c r="F47" s="136">
        <f t="shared" si="6"/>
        <v>725</v>
      </c>
      <c r="G47" s="110"/>
    </row>
    <row r="48" spans="1:7" x14ac:dyDescent="0.25">
      <c r="A48" s="99"/>
      <c r="B48" s="121"/>
      <c r="C48" s="97">
        <f>('[1]Salaries - Year 2'!C48)*(1+$B$5)</f>
        <v>0</v>
      </c>
      <c r="D48" s="98">
        <f t="shared" si="4"/>
        <v>0</v>
      </c>
      <c r="E48" s="136">
        <f t="shared" si="5"/>
        <v>0</v>
      </c>
      <c r="F48" s="136">
        <f t="shared" si="6"/>
        <v>0</v>
      </c>
      <c r="G48" s="110"/>
    </row>
    <row r="49" spans="1:7" x14ac:dyDescent="0.25">
      <c r="A49" s="99"/>
      <c r="B49" s="121"/>
      <c r="C49" s="97">
        <f>('[1]Salaries - Year 2'!C49)*(1+$B$5)</f>
        <v>0</v>
      </c>
      <c r="D49" s="98">
        <f t="shared" si="4"/>
        <v>0</v>
      </c>
      <c r="E49" s="136">
        <f t="shared" si="5"/>
        <v>0</v>
      </c>
      <c r="F49" s="136">
        <f t="shared" si="6"/>
        <v>0</v>
      </c>
      <c r="G49" s="110"/>
    </row>
    <row r="50" spans="1:7" x14ac:dyDescent="0.25">
      <c r="A50" s="99"/>
      <c r="B50" s="121"/>
      <c r="C50" s="97">
        <f>('[1]Salaries - Year 2'!C50)*(1+$B$5)</f>
        <v>0</v>
      </c>
      <c r="D50" s="98">
        <f t="shared" si="4"/>
        <v>0</v>
      </c>
      <c r="E50" s="136">
        <f t="shared" si="5"/>
        <v>0</v>
      </c>
      <c r="F50" s="136">
        <f t="shared" si="6"/>
        <v>0</v>
      </c>
      <c r="G50" s="110"/>
    </row>
    <row r="51" spans="1:7" x14ac:dyDescent="0.25">
      <c r="A51" s="99"/>
      <c r="B51" s="121"/>
      <c r="C51" s="97">
        <f>('[1]Salaries - Year 2'!C51)*(1+$B$5)</f>
        <v>0</v>
      </c>
      <c r="D51" s="98">
        <f t="shared" si="4"/>
        <v>0</v>
      </c>
      <c r="E51" s="136">
        <f t="shared" si="5"/>
        <v>0</v>
      </c>
      <c r="F51" s="136">
        <f t="shared" si="6"/>
        <v>0</v>
      </c>
      <c r="G51" s="110"/>
    </row>
    <row r="52" spans="1:7" x14ac:dyDescent="0.25">
      <c r="A52" s="99"/>
      <c r="B52" s="121"/>
      <c r="C52" s="97">
        <f>('[1]Salaries - Year 2'!C52)*(1+$B$5)</f>
        <v>0</v>
      </c>
      <c r="D52" s="98">
        <f t="shared" si="4"/>
        <v>0</v>
      </c>
      <c r="E52" s="136">
        <f t="shared" si="5"/>
        <v>0</v>
      </c>
      <c r="F52" s="136">
        <f t="shared" si="6"/>
        <v>0</v>
      </c>
      <c r="G52" s="110"/>
    </row>
    <row r="53" spans="1:7" x14ac:dyDescent="0.25">
      <c r="A53" s="102"/>
      <c r="B53" s="121"/>
      <c r="C53" s="97">
        <f>('[1]Salaries - Year 2'!C53)*(1+$B$5)</f>
        <v>0</v>
      </c>
      <c r="D53" s="98">
        <f t="shared" si="4"/>
        <v>0</v>
      </c>
      <c r="E53" s="136">
        <f t="shared" si="5"/>
        <v>0</v>
      </c>
      <c r="F53" s="136">
        <f t="shared" si="6"/>
        <v>0</v>
      </c>
      <c r="G53" s="110"/>
    </row>
    <row r="54" spans="1:7" x14ac:dyDescent="0.25">
      <c r="A54" s="102"/>
      <c r="B54" s="121"/>
      <c r="C54" s="97">
        <f>('[1]Salaries - Year 2'!C54)*(1+$B$5)</f>
        <v>0</v>
      </c>
      <c r="D54" s="98">
        <f t="shared" si="4"/>
        <v>0</v>
      </c>
      <c r="E54" s="136">
        <f t="shared" si="5"/>
        <v>0</v>
      </c>
      <c r="F54" s="136">
        <f t="shared" si="6"/>
        <v>0</v>
      </c>
      <c r="G54" s="110"/>
    </row>
    <row r="55" spans="1:7" x14ac:dyDescent="0.25">
      <c r="A55" s="102"/>
      <c r="B55" s="137"/>
      <c r="C55" s="97">
        <f>('[1]Salaries - Year 2'!C55)*(1+$B$5)</f>
        <v>0</v>
      </c>
      <c r="D55" s="98">
        <f t="shared" si="4"/>
        <v>0</v>
      </c>
      <c r="E55" s="136">
        <f t="shared" si="5"/>
        <v>0</v>
      </c>
      <c r="F55" s="136">
        <f t="shared" si="6"/>
        <v>0</v>
      </c>
      <c r="G55" s="110"/>
    </row>
    <row r="56" spans="1:7" x14ac:dyDescent="0.25">
      <c r="A56" s="102"/>
      <c r="B56" s="137"/>
      <c r="C56" s="97">
        <f>('[1]Salaries - Year 2'!C56)*(1+$B$5)</f>
        <v>0</v>
      </c>
      <c r="D56" s="98">
        <f t="shared" si="4"/>
        <v>0</v>
      </c>
      <c r="E56" s="136">
        <f t="shared" si="5"/>
        <v>0</v>
      </c>
      <c r="F56" s="136">
        <f t="shared" si="6"/>
        <v>0</v>
      </c>
      <c r="G56" s="110"/>
    </row>
    <row r="57" spans="1:7" x14ac:dyDescent="0.25">
      <c r="A57" s="102"/>
      <c r="B57" s="137"/>
      <c r="C57" s="97">
        <f>('[1]Salaries - Year 2'!C57)*(1+$B$5)</f>
        <v>0</v>
      </c>
      <c r="D57" s="98">
        <f t="shared" si="4"/>
        <v>0</v>
      </c>
      <c r="E57" s="136">
        <f t="shared" si="5"/>
        <v>0</v>
      </c>
      <c r="F57" s="136">
        <f t="shared" si="6"/>
        <v>0</v>
      </c>
      <c r="G57" s="110"/>
    </row>
    <row r="58" spans="1:7" x14ac:dyDescent="0.25">
      <c r="A58" s="102"/>
      <c r="B58" s="137"/>
      <c r="C58" s="97">
        <f>('[1]Salaries - Year 2'!C58)*(1+$B$5)</f>
        <v>0</v>
      </c>
      <c r="D58" s="98">
        <f t="shared" si="4"/>
        <v>0</v>
      </c>
      <c r="E58" s="136">
        <f t="shared" si="5"/>
        <v>0</v>
      </c>
      <c r="F58" s="136">
        <f t="shared" si="6"/>
        <v>0</v>
      </c>
      <c r="G58" s="110"/>
    </row>
    <row r="59" spans="1:7" x14ac:dyDescent="0.25">
      <c r="A59" s="102"/>
      <c r="B59" s="137"/>
      <c r="C59" s="97">
        <f>('[1]Salaries - Year 2'!C59)*(1+$B$5)</f>
        <v>0</v>
      </c>
      <c r="D59" s="98">
        <f t="shared" si="4"/>
        <v>0</v>
      </c>
      <c r="E59" s="136">
        <f t="shared" si="5"/>
        <v>0</v>
      </c>
      <c r="F59" s="136">
        <f t="shared" si="6"/>
        <v>0</v>
      </c>
      <c r="G59" s="110"/>
    </row>
    <row r="60" spans="1:7" x14ac:dyDescent="0.25">
      <c r="A60" s="102"/>
      <c r="B60" s="137"/>
      <c r="C60" s="97">
        <f>('[1]Salaries - Year 2'!C60)*(1+$B$5)</f>
        <v>0</v>
      </c>
      <c r="D60" s="98">
        <f t="shared" si="4"/>
        <v>0</v>
      </c>
      <c r="E60" s="136">
        <f t="shared" si="5"/>
        <v>0</v>
      </c>
      <c r="F60" s="136">
        <f t="shared" si="6"/>
        <v>0</v>
      </c>
      <c r="G60" s="110"/>
    </row>
    <row r="61" spans="1:7" x14ac:dyDescent="0.25">
      <c r="A61" s="102"/>
      <c r="B61" s="137"/>
      <c r="C61" s="97">
        <f>('[1]Salaries - Year 2'!C61)*(1+$B$5)</f>
        <v>0</v>
      </c>
      <c r="D61" s="98">
        <f t="shared" si="4"/>
        <v>0</v>
      </c>
      <c r="E61" s="136">
        <f t="shared" si="5"/>
        <v>0</v>
      </c>
      <c r="F61" s="136">
        <f t="shared" si="6"/>
        <v>0</v>
      </c>
      <c r="G61" s="110"/>
    </row>
    <row r="62" spans="1:7" ht="15.75" thickBot="1" x14ac:dyDescent="0.3">
      <c r="A62" s="138"/>
      <c r="B62" s="137"/>
      <c r="C62" s="97">
        <f>('[1]Salaries - Year 2'!C62)*(1+$B$5)</f>
        <v>0</v>
      </c>
      <c r="D62" s="98">
        <f t="shared" si="4"/>
        <v>0</v>
      </c>
      <c r="E62" s="136">
        <f t="shared" si="5"/>
        <v>0</v>
      </c>
      <c r="F62" s="136">
        <f t="shared" si="6"/>
        <v>0</v>
      </c>
      <c r="G62" s="110"/>
    </row>
    <row r="63" spans="1:7" ht="15.75" thickBot="1" x14ac:dyDescent="0.3">
      <c r="A63" s="132" t="s">
        <v>164</v>
      </c>
      <c r="B63" s="139">
        <f>SUM(B41:B62)</f>
        <v>12</v>
      </c>
      <c r="C63" s="140"/>
      <c r="D63" s="111">
        <f>SUM(D41:D62)</f>
        <v>368000</v>
      </c>
      <c r="E63" s="111">
        <f>SUM(E41:E62)</f>
        <v>22816</v>
      </c>
      <c r="F63" s="111">
        <f>SUM(F41:F62)</f>
        <v>5336</v>
      </c>
      <c r="G63" s="110"/>
    </row>
    <row r="64" spans="1:7" ht="15.75" thickBot="1" x14ac:dyDescent="0.3">
      <c r="A64" s="110"/>
      <c r="B64" s="110"/>
      <c r="C64" s="110"/>
      <c r="D64" s="110"/>
      <c r="E64" s="110"/>
      <c r="F64" s="110"/>
      <c r="G64" s="110"/>
    </row>
    <row r="65" spans="1:7" ht="15.75" thickBot="1" x14ac:dyDescent="0.3">
      <c r="A65" s="141" t="s">
        <v>170</v>
      </c>
      <c r="B65" s="142" t="s">
        <v>171</v>
      </c>
      <c r="C65" s="110"/>
      <c r="D65" s="110"/>
      <c r="E65" s="110"/>
      <c r="F65" s="110"/>
      <c r="G65" s="110"/>
    </row>
    <row r="66" spans="1:7" ht="15.75" thickBot="1" x14ac:dyDescent="0.3">
      <c r="A66" s="143" t="s">
        <v>172</v>
      </c>
      <c r="B66" s="111">
        <f>D35</f>
        <v>2592000</v>
      </c>
      <c r="C66" s="110"/>
      <c r="D66" s="110"/>
      <c r="E66" s="110"/>
      <c r="F66" s="110"/>
      <c r="G66" s="110"/>
    </row>
    <row r="67" spans="1:7" ht="15.75" thickBot="1" x14ac:dyDescent="0.3">
      <c r="A67" s="144" t="s">
        <v>173</v>
      </c>
      <c r="B67" s="111">
        <f>D63</f>
        <v>368000</v>
      </c>
      <c r="C67" s="110"/>
      <c r="D67" s="110"/>
      <c r="E67" s="110"/>
      <c r="F67" s="110"/>
      <c r="G67" s="110"/>
    </row>
    <row r="68" spans="1:7" ht="15.75" thickBot="1" x14ac:dyDescent="0.3">
      <c r="A68" s="145" t="s">
        <v>174</v>
      </c>
      <c r="B68" s="111">
        <f>SUM(B66:B67)</f>
        <v>2960000</v>
      </c>
      <c r="C68" s="110"/>
      <c r="D68" s="110"/>
      <c r="E68" s="110"/>
      <c r="F68" s="110"/>
      <c r="G68" s="110"/>
    </row>
    <row r="69" spans="1:7" x14ac:dyDescent="0.25">
      <c r="A69" s="110"/>
      <c r="B69" s="110"/>
      <c r="C69" s="110"/>
      <c r="D69" s="110"/>
      <c r="E69" s="110"/>
      <c r="F69" s="110"/>
      <c r="G69" s="110"/>
    </row>
    <row r="70" spans="1:7" ht="15.75" thickBot="1" x14ac:dyDescent="0.3">
      <c r="A70" s="110"/>
      <c r="B70" s="110"/>
      <c r="C70" s="110"/>
      <c r="D70" s="110"/>
      <c r="E70" s="110"/>
      <c r="F70" s="110"/>
      <c r="G70" s="110"/>
    </row>
    <row r="71" spans="1:7" ht="15.75" thickBot="1" x14ac:dyDescent="0.3">
      <c r="A71" s="141" t="s">
        <v>175</v>
      </c>
      <c r="B71" s="142" t="s">
        <v>171</v>
      </c>
      <c r="C71" s="1"/>
      <c r="D71" s="1"/>
      <c r="E71" s="1"/>
      <c r="F71" s="1"/>
      <c r="G71" s="1"/>
    </row>
    <row r="72" spans="1:7" ht="15.75" thickBot="1" x14ac:dyDescent="0.3">
      <c r="A72" s="143" t="s">
        <v>172</v>
      </c>
      <c r="B72" s="111">
        <f>G35</f>
        <v>37584</v>
      </c>
      <c r="C72" s="1"/>
      <c r="D72" s="1"/>
      <c r="E72" s="1"/>
      <c r="F72" s="1"/>
      <c r="G72" s="1"/>
    </row>
    <row r="73" spans="1:7" ht="15.75" thickBot="1" x14ac:dyDescent="0.3">
      <c r="A73" s="144" t="s">
        <v>173</v>
      </c>
      <c r="B73" s="111">
        <f>F63</f>
        <v>5336</v>
      </c>
      <c r="C73" s="1"/>
      <c r="D73" s="1"/>
      <c r="E73" s="1"/>
      <c r="F73" s="1"/>
      <c r="G73" s="1"/>
    </row>
    <row r="74" spans="1:7" ht="15.75" thickBot="1" x14ac:dyDescent="0.3">
      <c r="A74" s="145" t="s">
        <v>176</v>
      </c>
      <c r="B74" s="111">
        <f>SUM(B72:B73)</f>
        <v>42920</v>
      </c>
      <c r="C74" s="1"/>
      <c r="D74" s="1"/>
      <c r="E74" s="1"/>
      <c r="F74" s="1"/>
      <c r="G74" s="1"/>
    </row>
    <row r="75" spans="1:7" x14ac:dyDescent="0.25">
      <c r="A75" s="1"/>
      <c r="B75" s="1"/>
      <c r="C75" s="1"/>
      <c r="D75" s="1"/>
      <c r="E75" s="1"/>
      <c r="F75" s="1"/>
      <c r="G75" s="1"/>
    </row>
    <row r="76" spans="1:7" ht="15.75" thickBot="1" x14ac:dyDescent="0.3">
      <c r="A76" s="1"/>
      <c r="B76" s="1"/>
      <c r="C76" s="1"/>
      <c r="D76" s="1"/>
      <c r="E76" s="1"/>
      <c r="F76" s="1"/>
      <c r="G76" s="1"/>
    </row>
    <row r="77" spans="1:7" ht="15.75" thickBot="1" x14ac:dyDescent="0.3">
      <c r="A77" s="141" t="s">
        <v>177</v>
      </c>
      <c r="B77" s="142" t="s">
        <v>171</v>
      </c>
      <c r="C77" s="1"/>
      <c r="D77" s="1"/>
      <c r="E77" s="1"/>
      <c r="F77" s="1"/>
      <c r="G77" s="1"/>
    </row>
    <row r="78" spans="1:7" ht="15.75" thickBot="1" x14ac:dyDescent="0.3">
      <c r="A78" s="143" t="s">
        <v>178</v>
      </c>
      <c r="B78" s="146">
        <f>B35</f>
        <v>50</v>
      </c>
      <c r="C78" s="1"/>
      <c r="D78" s="1"/>
      <c r="E78" s="1"/>
      <c r="F78" s="1"/>
      <c r="G78" s="1"/>
    </row>
    <row r="79" spans="1:7" ht="15.75" thickBot="1" x14ac:dyDescent="0.3">
      <c r="A79" s="143" t="s">
        <v>179</v>
      </c>
      <c r="B79" s="146">
        <f>B63</f>
        <v>12</v>
      </c>
      <c r="C79" s="1"/>
      <c r="D79" s="1"/>
      <c r="E79" s="1"/>
      <c r="F79" s="1"/>
      <c r="G79" s="1"/>
    </row>
    <row r="80" spans="1:7" ht="15.75" thickBot="1" x14ac:dyDescent="0.3">
      <c r="A80" s="145" t="s">
        <v>180</v>
      </c>
      <c r="B80" s="146">
        <f>SUM(B78:B79)</f>
        <v>62</v>
      </c>
      <c r="C80" s="1"/>
      <c r="D80" s="1"/>
      <c r="E80" s="1"/>
      <c r="F80" s="1"/>
      <c r="G80" s="1"/>
    </row>
    <row r="81" spans="1:7" x14ac:dyDescent="0.25">
      <c r="A81" s="1"/>
      <c r="B81" s="1"/>
      <c r="C81" s="1"/>
      <c r="D81" s="1"/>
      <c r="E81" s="1"/>
      <c r="F81" s="1"/>
      <c r="G81" s="1"/>
    </row>
    <row r="82" spans="1:7" ht="15.75" thickBot="1" x14ac:dyDescent="0.3">
      <c r="A82" s="1"/>
      <c r="B82" s="1"/>
      <c r="C82" s="1"/>
      <c r="D82" s="1"/>
      <c r="E82" s="1"/>
      <c r="F82" s="1"/>
      <c r="G82" s="1"/>
    </row>
    <row r="83" spans="1:7" ht="27" thickBot="1" x14ac:dyDescent="0.3">
      <c r="A83" s="147" t="s">
        <v>181</v>
      </c>
      <c r="B83" s="148"/>
      <c r="C83" s="1"/>
      <c r="D83" s="1"/>
      <c r="E83" s="1"/>
      <c r="F83" s="1"/>
      <c r="G83" s="1"/>
    </row>
    <row r="84" spans="1:7" ht="15.75" thickBot="1" x14ac:dyDescent="0.3">
      <c r="A84" s="1"/>
      <c r="B84" s="1"/>
      <c r="C84" s="1"/>
      <c r="D84" s="1"/>
      <c r="E84" s="1"/>
      <c r="F84" s="1"/>
      <c r="G84" s="1"/>
    </row>
    <row r="85" spans="1:7" ht="30.75" thickBot="1" x14ac:dyDescent="0.3">
      <c r="A85" s="149" t="s">
        <v>182</v>
      </c>
      <c r="B85" s="150" t="s">
        <v>183</v>
      </c>
      <c r="C85" s="150" t="s">
        <v>150</v>
      </c>
      <c r="D85" s="150" t="s">
        <v>184</v>
      </c>
      <c r="E85" s="150" t="s">
        <v>185</v>
      </c>
      <c r="F85" s="1"/>
      <c r="G85" s="1"/>
    </row>
    <row r="86" spans="1:7" x14ac:dyDescent="0.25">
      <c r="A86" s="151" t="s">
        <v>186</v>
      </c>
      <c r="B86" s="152">
        <f>B27</f>
        <v>2</v>
      </c>
      <c r="C86" s="153">
        <f>D27</f>
        <v>120000</v>
      </c>
      <c r="D86" s="154">
        <f>100% +$B$83</f>
        <v>1</v>
      </c>
      <c r="E86" s="155">
        <f>C86*D86</f>
        <v>120000</v>
      </c>
      <c r="F86" s="1"/>
      <c r="G86" s="1"/>
    </row>
    <row r="87" spans="1:7" x14ac:dyDescent="0.25">
      <c r="A87" s="156" t="s">
        <v>187</v>
      </c>
      <c r="B87" s="157">
        <f>B28</f>
        <v>2</v>
      </c>
      <c r="C87" s="158">
        <f>D28</f>
        <v>50000</v>
      </c>
      <c r="D87" s="159">
        <f>100% +$B$83</f>
        <v>1</v>
      </c>
      <c r="E87" s="160">
        <f>C87*D87</f>
        <v>50000</v>
      </c>
      <c r="F87" s="1"/>
      <c r="G87" s="1"/>
    </row>
    <row r="88" spans="1:7" x14ac:dyDescent="0.25">
      <c r="A88" s="161"/>
      <c r="B88" s="12"/>
      <c r="C88" s="12"/>
      <c r="D88" s="12"/>
      <c r="E88" s="1"/>
      <c r="F88" s="1"/>
      <c r="G88" s="1"/>
    </row>
    <row r="89" spans="1:7" ht="15.75" thickBot="1" x14ac:dyDescent="0.3">
      <c r="A89" s="1"/>
      <c r="B89" s="1"/>
      <c r="C89" s="1"/>
      <c r="D89" s="1"/>
      <c r="E89" s="1"/>
      <c r="F89" s="1"/>
      <c r="G89" s="1"/>
    </row>
    <row r="90" spans="1:7" ht="39.75" thickBot="1" x14ac:dyDescent="0.3">
      <c r="A90" s="3" t="s">
        <v>188</v>
      </c>
      <c r="B90" s="162" t="s">
        <v>171</v>
      </c>
      <c r="C90" s="163" t="s">
        <v>189</v>
      </c>
      <c r="D90" s="163" t="s">
        <v>190</v>
      </c>
      <c r="E90" s="1"/>
      <c r="F90" s="1"/>
      <c r="G90" s="1"/>
    </row>
    <row r="91" spans="1:7" ht="15.75" thickBot="1" x14ac:dyDescent="0.3">
      <c r="A91" s="164" t="s">
        <v>191</v>
      </c>
      <c r="B91" s="165">
        <f>E86/(B86+0.00000000000001)</f>
        <v>59999.999999999694</v>
      </c>
      <c r="C91" s="166">
        <v>0</v>
      </c>
      <c r="D91" s="166">
        <f>E86</f>
        <v>120000</v>
      </c>
      <c r="E91" s="1"/>
      <c r="F91" s="1"/>
      <c r="G91" s="1"/>
    </row>
    <row r="92" spans="1:7" ht="15.75" thickBot="1" x14ac:dyDescent="0.3">
      <c r="A92" s="164" t="s">
        <v>192</v>
      </c>
      <c r="B92" s="167">
        <f>VLOOKUP(B91,C91:D92,2,TRUE)</f>
        <v>120000</v>
      </c>
      <c r="C92" s="166">
        <v>90000</v>
      </c>
      <c r="D92" s="166">
        <f>B86*C92</f>
        <v>180000</v>
      </c>
      <c r="E92" s="1"/>
      <c r="F92" s="1"/>
      <c r="G92" s="1"/>
    </row>
    <row r="93" spans="1:7" x14ac:dyDescent="0.25">
      <c r="A93" s="1"/>
      <c r="B93" s="1"/>
      <c r="C93" s="1"/>
      <c r="D93" s="1"/>
      <c r="E93" s="1"/>
      <c r="F93" s="1"/>
      <c r="G93" s="1"/>
    </row>
    <row r="94" spans="1:7" ht="15.75" thickBot="1" x14ac:dyDescent="0.3">
      <c r="A94" s="1"/>
      <c r="B94" s="1"/>
      <c r="C94" s="1"/>
      <c r="D94" s="1"/>
      <c r="E94" s="1"/>
      <c r="F94" s="1"/>
      <c r="G94" s="1"/>
    </row>
    <row r="95" spans="1:7" ht="39.75" thickBot="1" x14ac:dyDescent="0.3">
      <c r="A95" s="3" t="s">
        <v>193</v>
      </c>
      <c r="B95" s="162" t="s">
        <v>171</v>
      </c>
      <c r="C95" s="163" t="s">
        <v>189</v>
      </c>
      <c r="D95" s="163" t="s">
        <v>190</v>
      </c>
      <c r="E95" s="1"/>
      <c r="F95" s="1"/>
      <c r="G95" s="1"/>
    </row>
    <row r="96" spans="1:7" ht="15.75" thickBot="1" x14ac:dyDescent="0.3">
      <c r="A96" s="164" t="s">
        <v>191</v>
      </c>
      <c r="B96" s="165">
        <f>E87/(B87+0.00000000000001)</f>
        <v>24999.999999999873</v>
      </c>
      <c r="C96" s="166">
        <v>0</v>
      </c>
      <c r="D96" s="166">
        <f>E87</f>
        <v>50000</v>
      </c>
      <c r="E96" s="1"/>
      <c r="F96" s="1"/>
      <c r="G96" s="1"/>
    </row>
    <row r="97" spans="1:7" ht="15.75" thickBot="1" x14ac:dyDescent="0.3">
      <c r="A97" s="164" t="s">
        <v>192</v>
      </c>
      <c r="B97" s="167">
        <f>VLOOKUP(B96,C96:D97,2,TRUE)</f>
        <v>50000</v>
      </c>
      <c r="C97" s="166">
        <v>40000</v>
      </c>
      <c r="D97" s="166">
        <f>B87*C97</f>
        <v>80000</v>
      </c>
      <c r="E97" s="1"/>
      <c r="F97" s="1"/>
      <c r="G97" s="1"/>
    </row>
    <row r="98" spans="1:7" x14ac:dyDescent="0.25">
      <c r="A98" s="1"/>
      <c r="B98" s="1"/>
      <c r="C98" s="1"/>
      <c r="D98" s="1"/>
      <c r="E98" s="1"/>
      <c r="F98" s="1"/>
      <c r="G98" s="1"/>
    </row>
    <row r="99" spans="1:7" ht="15.75" thickBot="1" x14ac:dyDescent="0.3">
      <c r="A99" s="1"/>
      <c r="B99" s="1"/>
      <c r="C99" s="1"/>
      <c r="D99" s="1"/>
      <c r="E99" s="1"/>
      <c r="F99" s="1"/>
      <c r="G99" s="1"/>
    </row>
    <row r="100" spans="1:7" ht="15.75" thickBot="1" x14ac:dyDescent="0.3">
      <c r="A100" s="168" t="s">
        <v>194</v>
      </c>
      <c r="B100" s="169">
        <f>B92+B97</f>
        <v>170000</v>
      </c>
      <c r="C100" s="1"/>
      <c r="D100" s="1"/>
      <c r="E100" s="1"/>
      <c r="F100" s="1"/>
      <c r="G100" s="1"/>
    </row>
    <row r="101" spans="1:7" x14ac:dyDescent="0.25">
      <c r="A101" s="1"/>
      <c r="B101" s="1"/>
      <c r="C101" s="1"/>
      <c r="D101" s="1"/>
      <c r="E101" s="1"/>
      <c r="F101" s="1"/>
      <c r="G101" s="1"/>
    </row>
  </sheetData>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14:A18 A27:A28 A20:A25 A44:A62"/>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opLeftCell="A8" zoomScaleNormal="100" workbookViewId="0">
      <selection activeCell="B56" sqref="B56"/>
    </sheetView>
  </sheetViews>
  <sheetFormatPr defaultRowHeight="15" x14ac:dyDescent="0.25"/>
  <cols>
    <col min="1" max="1" width="60.5703125" customWidth="1"/>
    <col min="2" max="2" width="13" customWidth="1"/>
    <col min="3" max="3" width="11.5703125" customWidth="1"/>
    <col min="4" max="4" width="15.5703125" customWidth="1"/>
    <col min="5" max="5" width="16.85546875" customWidth="1"/>
    <col min="6" max="6" width="17.42578125" customWidth="1"/>
    <col min="7" max="7" width="14.42578125" customWidth="1"/>
  </cols>
  <sheetData>
    <row r="1" spans="1:7" thickBot="1" x14ac:dyDescent="0.4">
      <c r="A1" s="92" t="e">
        <f>'[1]Budget with Assumptions'!A2</f>
        <v>#REF!</v>
      </c>
      <c r="B1" s="1"/>
      <c r="C1" s="1"/>
      <c r="D1" s="1"/>
      <c r="E1" s="1"/>
      <c r="F1" s="1"/>
      <c r="G1" s="1"/>
    </row>
    <row r="2" spans="1:7" ht="14.45" x14ac:dyDescent="0.35">
      <c r="A2" s="1"/>
      <c r="B2" s="1"/>
      <c r="C2" s="1"/>
      <c r="D2" s="1"/>
      <c r="E2" s="1"/>
      <c r="F2" s="1"/>
      <c r="G2" s="1"/>
    </row>
    <row r="3" spans="1:7" ht="14.45" x14ac:dyDescent="0.35">
      <c r="A3" s="1"/>
      <c r="B3" s="1"/>
      <c r="C3" s="1"/>
      <c r="D3" s="1"/>
      <c r="E3" s="1"/>
      <c r="F3" s="1"/>
      <c r="G3" s="1"/>
    </row>
    <row r="4" spans="1:7" thickBot="1" x14ac:dyDescent="0.4">
      <c r="A4" s="1"/>
      <c r="B4" s="1"/>
      <c r="C4" s="1"/>
      <c r="D4" s="1"/>
      <c r="E4" s="1"/>
      <c r="F4" s="1"/>
      <c r="G4" s="1"/>
    </row>
    <row r="5" spans="1:7" ht="409.6" thickBot="1" x14ac:dyDescent="0.4">
      <c r="A5" s="147" t="s">
        <v>198</v>
      </c>
      <c r="B5" s="171"/>
      <c r="C5" s="1"/>
      <c r="D5" s="1"/>
      <c r="E5" s="1"/>
      <c r="F5" s="1"/>
      <c r="G5" s="1"/>
    </row>
    <row r="6" spans="1:7" x14ac:dyDescent="0.25">
      <c r="A6" s="1"/>
      <c r="B6" s="1"/>
      <c r="C6" s="1"/>
      <c r="D6" s="1"/>
      <c r="E6" s="1"/>
      <c r="F6" s="1"/>
      <c r="G6" s="1"/>
    </row>
    <row r="7" spans="1:7" x14ac:dyDescent="0.25">
      <c r="A7" s="1"/>
      <c r="B7" s="1"/>
      <c r="C7" s="1"/>
      <c r="D7" s="1"/>
      <c r="E7" s="1"/>
      <c r="F7" s="1"/>
      <c r="G7" s="1"/>
    </row>
    <row r="8" spans="1:7" ht="15.75" thickBot="1" x14ac:dyDescent="0.3">
      <c r="A8" s="1"/>
      <c r="B8" s="1"/>
      <c r="C8" s="1"/>
      <c r="D8" s="1"/>
      <c r="E8" s="1"/>
      <c r="F8" s="1"/>
      <c r="G8" s="1"/>
    </row>
    <row r="9" spans="1:7" ht="15.75" thickBot="1" x14ac:dyDescent="0.3">
      <c r="A9" s="853" t="s">
        <v>201</v>
      </c>
      <c r="B9" s="854"/>
      <c r="C9" s="854"/>
      <c r="D9" s="855"/>
      <c r="E9" s="110"/>
      <c r="F9" s="110"/>
      <c r="G9" s="110"/>
    </row>
    <row r="10" spans="1:7" ht="15.75" thickBot="1" x14ac:dyDescent="0.3">
      <c r="A10" s="856" t="s">
        <v>158</v>
      </c>
      <c r="B10" s="857"/>
      <c r="C10" s="857"/>
      <c r="D10" s="858"/>
      <c r="E10" s="110"/>
      <c r="F10" s="110"/>
      <c r="G10" s="110"/>
    </row>
    <row r="11" spans="1:7" ht="90.75" thickBot="1" x14ac:dyDescent="0.3">
      <c r="A11" s="112" t="s">
        <v>147</v>
      </c>
      <c r="B11" s="112" t="s">
        <v>148</v>
      </c>
      <c r="C11" s="112" t="s">
        <v>149</v>
      </c>
      <c r="D11" s="113" t="s">
        <v>150</v>
      </c>
      <c r="E11" s="114" t="s">
        <v>159</v>
      </c>
      <c r="F11" s="114" t="s">
        <v>160</v>
      </c>
      <c r="G11" s="114" t="s">
        <v>161</v>
      </c>
    </row>
    <row r="12" spans="1:7" ht="16.5" thickBot="1" x14ac:dyDescent="0.3">
      <c r="A12" s="860"/>
      <c r="B12" s="861"/>
      <c r="C12" s="861"/>
      <c r="D12" s="862"/>
      <c r="E12" s="115"/>
      <c r="F12" s="116">
        <v>0.1116</v>
      </c>
      <c r="G12" s="117">
        <v>1.4500000000000001E-2</v>
      </c>
    </row>
    <row r="13" spans="1:7" x14ac:dyDescent="0.25">
      <c r="A13" s="95" t="s">
        <v>501</v>
      </c>
      <c r="B13" s="96">
        <v>7</v>
      </c>
      <c r="C13" s="97">
        <v>60000</v>
      </c>
      <c r="D13" s="98">
        <f>B13*C13</f>
        <v>420000</v>
      </c>
      <c r="E13" s="119">
        <f>D13*$E$12</f>
        <v>0</v>
      </c>
      <c r="F13" s="120">
        <f>D13*$F$12</f>
        <v>46872</v>
      </c>
      <c r="G13" s="119">
        <f>D13*$G$12</f>
        <v>6090</v>
      </c>
    </row>
    <row r="14" spans="1:7" x14ac:dyDescent="0.25">
      <c r="A14" s="99" t="s">
        <v>502</v>
      </c>
      <c r="B14" s="96">
        <v>1</v>
      </c>
      <c r="C14" s="97">
        <v>65000</v>
      </c>
      <c r="D14" s="98">
        <f t="shared" ref="D14:D28" si="0">B14*C14</f>
        <v>65000</v>
      </c>
      <c r="E14" s="119">
        <f t="shared" ref="E14:E28" si="1">D14*$E$12</f>
        <v>0</v>
      </c>
      <c r="F14" s="120">
        <f t="shared" ref="F14:F26" si="2">D14*$F$12</f>
        <v>7254</v>
      </c>
      <c r="G14" s="119">
        <f t="shared" ref="G14:G28" si="3">D14*$G$12</f>
        <v>942.5</v>
      </c>
    </row>
    <row r="15" spans="1:7" x14ac:dyDescent="0.25">
      <c r="A15" s="99" t="s">
        <v>503</v>
      </c>
      <c r="B15" s="96">
        <v>1</v>
      </c>
      <c r="C15" s="97">
        <v>75000</v>
      </c>
      <c r="D15" s="98">
        <f t="shared" si="0"/>
        <v>75000</v>
      </c>
      <c r="E15" s="119">
        <f t="shared" si="1"/>
        <v>0</v>
      </c>
      <c r="F15" s="120">
        <f t="shared" si="2"/>
        <v>8370</v>
      </c>
      <c r="G15" s="119">
        <f t="shared" si="3"/>
        <v>1087.5</v>
      </c>
    </row>
    <row r="16" spans="1:7" x14ac:dyDescent="0.25">
      <c r="A16" s="99" t="s">
        <v>504</v>
      </c>
      <c r="B16" s="96">
        <v>3</v>
      </c>
      <c r="C16" s="100">
        <v>55000</v>
      </c>
      <c r="D16" s="98">
        <f t="shared" si="0"/>
        <v>165000</v>
      </c>
      <c r="E16" s="119">
        <f t="shared" si="1"/>
        <v>0</v>
      </c>
      <c r="F16" s="120">
        <f t="shared" si="2"/>
        <v>18414</v>
      </c>
      <c r="G16" s="119">
        <f t="shared" si="3"/>
        <v>2392.5</v>
      </c>
    </row>
    <row r="17" spans="1:7" x14ac:dyDescent="0.25">
      <c r="A17" s="99" t="s">
        <v>512</v>
      </c>
      <c r="B17" s="121">
        <v>1</v>
      </c>
      <c r="C17" s="101">
        <v>42000</v>
      </c>
      <c r="D17" s="98">
        <f t="shared" si="0"/>
        <v>42000</v>
      </c>
      <c r="E17" s="119">
        <f t="shared" si="1"/>
        <v>0</v>
      </c>
      <c r="F17" s="120">
        <f t="shared" si="2"/>
        <v>4687.2</v>
      </c>
      <c r="G17" s="119">
        <f t="shared" si="3"/>
        <v>609</v>
      </c>
    </row>
    <row r="18" spans="1:7" x14ac:dyDescent="0.25">
      <c r="A18" s="99" t="s">
        <v>513</v>
      </c>
      <c r="B18" s="105">
        <v>1</v>
      </c>
      <c r="C18" s="106">
        <v>55000</v>
      </c>
      <c r="D18" s="98">
        <f t="shared" si="0"/>
        <v>55000</v>
      </c>
      <c r="E18" s="119">
        <f t="shared" si="1"/>
        <v>0</v>
      </c>
      <c r="F18" s="120">
        <f t="shared" si="2"/>
        <v>6138</v>
      </c>
      <c r="G18" s="119">
        <f t="shared" si="3"/>
        <v>797.5</v>
      </c>
    </row>
    <row r="19" spans="1:7" x14ac:dyDescent="0.25">
      <c r="A19" s="95" t="s">
        <v>505</v>
      </c>
      <c r="B19" s="121">
        <v>38</v>
      </c>
      <c r="C19" s="97">
        <v>50000</v>
      </c>
      <c r="D19" s="98">
        <f t="shared" si="0"/>
        <v>1900000</v>
      </c>
      <c r="E19" s="119">
        <f t="shared" si="1"/>
        <v>0</v>
      </c>
      <c r="F19" s="120">
        <f t="shared" si="2"/>
        <v>212040</v>
      </c>
      <c r="G19" s="119">
        <f t="shared" si="3"/>
        <v>27550</v>
      </c>
    </row>
    <row r="20" spans="1:7" x14ac:dyDescent="0.25">
      <c r="A20" s="99"/>
      <c r="B20" s="121"/>
      <c r="C20" s="97">
        <f>('[1]Salaries - Year 3'!C20)*(1+$B$5)</f>
        <v>0</v>
      </c>
      <c r="D20" s="98">
        <f t="shared" si="0"/>
        <v>0</v>
      </c>
      <c r="E20" s="119">
        <f t="shared" si="1"/>
        <v>0</v>
      </c>
      <c r="F20" s="120">
        <f t="shared" si="2"/>
        <v>0</v>
      </c>
      <c r="G20" s="119">
        <f t="shared" si="3"/>
        <v>0</v>
      </c>
    </row>
    <row r="21" spans="1:7" x14ac:dyDescent="0.25">
      <c r="A21" s="99"/>
      <c r="B21" s="121"/>
      <c r="C21" s="97">
        <f>('[1]Salaries - Year 3'!C21)*(1+$B$5)</f>
        <v>0</v>
      </c>
      <c r="D21" s="98">
        <f t="shared" si="0"/>
        <v>0</v>
      </c>
      <c r="E21" s="119">
        <f t="shared" si="1"/>
        <v>0</v>
      </c>
      <c r="F21" s="120">
        <f t="shared" si="2"/>
        <v>0</v>
      </c>
      <c r="G21" s="119">
        <f t="shared" si="3"/>
        <v>0</v>
      </c>
    </row>
    <row r="22" spans="1:7" x14ac:dyDescent="0.25">
      <c r="A22" s="99"/>
      <c r="B22" s="121"/>
      <c r="C22" s="97">
        <f>('[1]Salaries - Year 3'!C22)*(1+$B$5)</f>
        <v>0</v>
      </c>
      <c r="D22" s="98">
        <f t="shared" si="0"/>
        <v>0</v>
      </c>
      <c r="E22" s="119">
        <f t="shared" si="1"/>
        <v>0</v>
      </c>
      <c r="F22" s="120">
        <f t="shared" si="2"/>
        <v>0</v>
      </c>
      <c r="G22" s="119">
        <f t="shared" si="3"/>
        <v>0</v>
      </c>
    </row>
    <row r="23" spans="1:7" x14ac:dyDescent="0.25">
      <c r="A23" s="99"/>
      <c r="B23" s="121"/>
      <c r="C23" s="97">
        <f>('[1]Salaries - Year 3'!C23)*(1+$B$5)</f>
        <v>0</v>
      </c>
      <c r="D23" s="98">
        <f t="shared" si="0"/>
        <v>0</v>
      </c>
      <c r="E23" s="119">
        <f t="shared" si="1"/>
        <v>0</v>
      </c>
      <c r="F23" s="120">
        <f t="shared" si="2"/>
        <v>0</v>
      </c>
      <c r="G23" s="119">
        <f t="shared" si="3"/>
        <v>0</v>
      </c>
    </row>
    <row r="24" spans="1:7" x14ac:dyDescent="0.25">
      <c r="A24" s="99"/>
      <c r="B24" s="121"/>
      <c r="C24" s="97">
        <f>('[1]Salaries - Year 3'!C24)*(1+$B$5)</f>
        <v>0</v>
      </c>
      <c r="D24" s="98">
        <f t="shared" si="0"/>
        <v>0</v>
      </c>
      <c r="E24" s="119">
        <f t="shared" si="1"/>
        <v>0</v>
      </c>
      <c r="F24" s="120">
        <f t="shared" si="2"/>
        <v>0</v>
      </c>
      <c r="G24" s="119">
        <f t="shared" si="3"/>
        <v>0</v>
      </c>
    </row>
    <row r="25" spans="1:7" x14ac:dyDescent="0.25">
      <c r="A25" s="99"/>
      <c r="B25" s="121"/>
      <c r="C25" s="97">
        <f>('[1]Salaries - Year 3'!C25)*(1+$B$5)</f>
        <v>0</v>
      </c>
      <c r="D25" s="98">
        <f t="shared" si="0"/>
        <v>0</v>
      </c>
      <c r="E25" s="119">
        <f t="shared" si="1"/>
        <v>0</v>
      </c>
      <c r="F25" s="120">
        <f t="shared" si="2"/>
        <v>0</v>
      </c>
      <c r="G25" s="119">
        <f t="shared" si="3"/>
        <v>0</v>
      </c>
    </row>
    <row r="26" spans="1:7" ht="15.75" thickBot="1" x14ac:dyDescent="0.3">
      <c r="A26" s="103"/>
      <c r="B26" s="121"/>
      <c r="C26" s="97">
        <f>('[1]Salaries - Year 3'!C26)*(1+$B$5)</f>
        <v>0</v>
      </c>
      <c r="D26" s="98">
        <f t="shared" si="0"/>
        <v>0</v>
      </c>
      <c r="E26" s="119">
        <f t="shared" si="1"/>
        <v>0</v>
      </c>
      <c r="F26" s="122">
        <f t="shared" si="2"/>
        <v>0</v>
      </c>
      <c r="G26" s="119">
        <f t="shared" si="3"/>
        <v>0</v>
      </c>
    </row>
    <row r="27" spans="1:7" x14ac:dyDescent="0.25">
      <c r="A27" s="123" t="s">
        <v>162</v>
      </c>
      <c r="B27" s="121">
        <v>2</v>
      </c>
      <c r="C27" s="97">
        <v>60000</v>
      </c>
      <c r="D27" s="98">
        <f t="shared" si="0"/>
        <v>120000</v>
      </c>
      <c r="E27" s="124">
        <f t="shared" si="1"/>
        <v>0</v>
      </c>
      <c r="F27" s="125"/>
      <c r="G27" s="126">
        <f t="shared" si="3"/>
        <v>1740</v>
      </c>
    </row>
    <row r="28" spans="1:7" x14ac:dyDescent="0.25">
      <c r="A28" s="127" t="s">
        <v>163</v>
      </c>
      <c r="B28" s="121">
        <v>2</v>
      </c>
      <c r="C28" s="97">
        <v>25000</v>
      </c>
      <c r="D28" s="98">
        <f t="shared" si="0"/>
        <v>50000</v>
      </c>
      <c r="E28" s="124">
        <f t="shared" si="1"/>
        <v>0</v>
      </c>
      <c r="F28" s="128"/>
      <c r="G28" s="126">
        <f t="shared" si="3"/>
        <v>725</v>
      </c>
    </row>
    <row r="29" spans="1:7" x14ac:dyDescent="0.25">
      <c r="A29" s="127"/>
      <c r="B29" s="121"/>
      <c r="C29" s="97"/>
      <c r="D29" s="98"/>
      <c r="E29" s="124"/>
      <c r="F29" s="128"/>
      <c r="G29" s="126"/>
    </row>
    <row r="30" spans="1:7" x14ac:dyDescent="0.25">
      <c r="A30" s="127"/>
      <c r="B30" s="121"/>
      <c r="C30" s="97"/>
      <c r="D30" s="98"/>
      <c r="E30" s="124"/>
      <c r="F30" s="128"/>
      <c r="G30" s="126"/>
    </row>
    <row r="31" spans="1:7" x14ac:dyDescent="0.25">
      <c r="A31" s="127"/>
      <c r="B31" s="121"/>
      <c r="C31" s="97"/>
      <c r="D31" s="98"/>
      <c r="E31" s="124"/>
      <c r="F31" s="128"/>
      <c r="G31" s="126"/>
    </row>
    <row r="32" spans="1:7" x14ac:dyDescent="0.25">
      <c r="A32" s="127"/>
      <c r="B32" s="121"/>
      <c r="C32" s="97"/>
      <c r="D32" s="98"/>
      <c r="E32" s="124"/>
      <c r="F32" s="128"/>
      <c r="G32" s="126"/>
    </row>
    <row r="33" spans="1:7" x14ac:dyDescent="0.25">
      <c r="A33" s="127"/>
      <c r="B33" s="121"/>
      <c r="C33" s="97"/>
      <c r="D33" s="98"/>
      <c r="E33" s="124"/>
      <c r="F33" s="128"/>
      <c r="G33" s="126"/>
    </row>
    <row r="34" spans="1:7" ht="15.75" thickBot="1" x14ac:dyDescent="0.3">
      <c r="A34" s="129"/>
      <c r="B34" s="130"/>
      <c r="C34" s="97"/>
      <c r="D34" s="98"/>
      <c r="E34" s="124"/>
      <c r="F34" s="131"/>
      <c r="G34" s="126"/>
    </row>
    <row r="35" spans="1:7" ht="15.75" thickBot="1" x14ac:dyDescent="0.3">
      <c r="A35" s="132" t="s">
        <v>164</v>
      </c>
      <c r="B35" s="133">
        <f>SUM(B13:B28)</f>
        <v>56</v>
      </c>
      <c r="C35" s="108"/>
      <c r="D35" s="111">
        <f>SUM(D13:D28)</f>
        <v>2892000</v>
      </c>
      <c r="E35" s="111">
        <f>SUM(E13:E28)</f>
        <v>0</v>
      </c>
      <c r="F35" s="111">
        <f>SUM(F13:F28)</f>
        <v>303775.2</v>
      </c>
      <c r="G35" s="111">
        <f>SUM(G13:G28)</f>
        <v>41934</v>
      </c>
    </row>
    <row r="36" spans="1:7" x14ac:dyDescent="0.25">
      <c r="A36" s="859"/>
      <c r="B36" s="859"/>
      <c r="C36" s="859"/>
      <c r="D36" s="134"/>
      <c r="E36" s="110"/>
      <c r="F36" s="110"/>
      <c r="G36" s="110"/>
    </row>
    <row r="37" spans="1:7" ht="15.75" thickBot="1" x14ac:dyDescent="0.3">
      <c r="A37" s="135"/>
      <c r="B37" s="135"/>
      <c r="C37" s="135"/>
      <c r="D37" s="134"/>
      <c r="E37" s="110"/>
      <c r="F37" s="110"/>
      <c r="G37" s="110"/>
    </row>
    <row r="38" spans="1:7" ht="15.75" thickBot="1" x14ac:dyDescent="0.3">
      <c r="A38" s="853" t="s">
        <v>202</v>
      </c>
      <c r="B38" s="854"/>
      <c r="C38" s="854"/>
      <c r="D38" s="855"/>
      <c r="E38" s="110"/>
      <c r="F38" s="110"/>
      <c r="G38" s="110"/>
    </row>
    <row r="39" spans="1:7" ht="60.75" thickBot="1" x14ac:dyDescent="0.3">
      <c r="A39" s="856" t="s">
        <v>166</v>
      </c>
      <c r="B39" s="857"/>
      <c r="C39" s="857"/>
      <c r="D39" s="858"/>
      <c r="E39" s="114" t="s">
        <v>167</v>
      </c>
      <c r="F39" s="114" t="s">
        <v>161</v>
      </c>
      <c r="G39" s="110"/>
    </row>
    <row r="40" spans="1:7" ht="16.5" thickBot="1" x14ac:dyDescent="0.3">
      <c r="A40" s="850"/>
      <c r="B40" s="851"/>
      <c r="C40" s="851"/>
      <c r="D40" s="852"/>
      <c r="E40" s="117">
        <v>6.2E-2</v>
      </c>
      <c r="F40" s="117">
        <v>1.4500000000000001E-2</v>
      </c>
      <c r="G40" s="110"/>
    </row>
    <row r="41" spans="1:7" x14ac:dyDescent="0.25">
      <c r="A41" s="95" t="s">
        <v>506</v>
      </c>
      <c r="B41" s="96">
        <v>4</v>
      </c>
      <c r="C41" s="101">
        <v>25000</v>
      </c>
      <c r="D41" s="98">
        <f>B41*C41</f>
        <v>100000</v>
      </c>
      <c r="E41" s="119">
        <f>D41*$E$40</f>
        <v>6200</v>
      </c>
      <c r="F41" s="119">
        <f>D41*$F$40</f>
        <v>1450</v>
      </c>
      <c r="G41" s="110"/>
    </row>
    <row r="42" spans="1:7" x14ac:dyDescent="0.25">
      <c r="A42" s="95" t="s">
        <v>507</v>
      </c>
      <c r="B42" s="96">
        <v>1</v>
      </c>
      <c r="C42" s="101">
        <v>28000</v>
      </c>
      <c r="D42" s="98">
        <f t="shared" ref="D42:D62" si="4">B42*C42</f>
        <v>28000</v>
      </c>
      <c r="E42" s="136">
        <f t="shared" ref="E42:E62" si="5">D42*$E$40</f>
        <v>1736</v>
      </c>
      <c r="F42" s="136">
        <f t="shared" ref="F42:F62" si="6">D42*$F$40</f>
        <v>406</v>
      </c>
      <c r="G42" s="110"/>
    </row>
    <row r="43" spans="1:7" x14ac:dyDescent="0.25">
      <c r="A43" s="95" t="s">
        <v>508</v>
      </c>
      <c r="B43" s="96">
        <v>2</v>
      </c>
      <c r="C43" s="101">
        <v>10000</v>
      </c>
      <c r="D43" s="98">
        <f t="shared" si="4"/>
        <v>20000</v>
      </c>
      <c r="E43" s="136">
        <f t="shared" si="5"/>
        <v>1240</v>
      </c>
      <c r="F43" s="136">
        <f t="shared" si="6"/>
        <v>290</v>
      </c>
      <c r="G43" s="110"/>
    </row>
    <row r="44" spans="1:7" x14ac:dyDescent="0.25">
      <c r="A44" s="99" t="s">
        <v>509</v>
      </c>
      <c r="B44" s="96">
        <v>2</v>
      </c>
      <c r="C44" s="101">
        <v>25000</v>
      </c>
      <c r="D44" s="98">
        <f t="shared" si="4"/>
        <v>50000</v>
      </c>
      <c r="E44" s="136">
        <f t="shared" si="5"/>
        <v>3100</v>
      </c>
      <c r="F44" s="136">
        <f t="shared" si="6"/>
        <v>725</v>
      </c>
      <c r="G44" s="110"/>
    </row>
    <row r="45" spans="1:7" x14ac:dyDescent="0.25">
      <c r="A45" s="99" t="s">
        <v>510</v>
      </c>
      <c r="B45" s="96">
        <v>1</v>
      </c>
      <c r="C45" s="101">
        <v>35000</v>
      </c>
      <c r="D45" s="98">
        <f t="shared" si="4"/>
        <v>35000</v>
      </c>
      <c r="E45" s="136">
        <f t="shared" si="5"/>
        <v>2170</v>
      </c>
      <c r="F45" s="136">
        <f t="shared" si="6"/>
        <v>507.5</v>
      </c>
      <c r="G45" s="110"/>
    </row>
    <row r="46" spans="1:7" x14ac:dyDescent="0.25">
      <c r="A46" s="99" t="s">
        <v>511</v>
      </c>
      <c r="B46" s="121">
        <v>1</v>
      </c>
      <c r="C46" s="97">
        <v>85000</v>
      </c>
      <c r="D46" s="98">
        <f t="shared" si="4"/>
        <v>85000</v>
      </c>
      <c r="E46" s="136">
        <f t="shared" si="5"/>
        <v>5270</v>
      </c>
      <c r="F46" s="136">
        <f t="shared" si="6"/>
        <v>1232.5</v>
      </c>
      <c r="G46" s="110"/>
    </row>
    <row r="47" spans="1:7" x14ac:dyDescent="0.25">
      <c r="A47" s="99" t="s">
        <v>514</v>
      </c>
      <c r="B47" s="121">
        <v>1</v>
      </c>
      <c r="C47" s="101">
        <v>50000</v>
      </c>
      <c r="D47" s="98">
        <f t="shared" si="4"/>
        <v>50000</v>
      </c>
      <c r="E47" s="136">
        <f t="shared" si="5"/>
        <v>3100</v>
      </c>
      <c r="F47" s="136">
        <f t="shared" si="6"/>
        <v>725</v>
      </c>
      <c r="G47" s="110"/>
    </row>
    <row r="48" spans="1:7" x14ac:dyDescent="0.25">
      <c r="A48" s="99"/>
      <c r="B48" s="121"/>
      <c r="C48" s="97">
        <f>('[1]Salaries - Year 3'!C48)*(1+$B$5)</f>
        <v>0</v>
      </c>
      <c r="D48" s="98">
        <f t="shared" si="4"/>
        <v>0</v>
      </c>
      <c r="E48" s="136">
        <f t="shared" si="5"/>
        <v>0</v>
      </c>
      <c r="F48" s="136">
        <f t="shared" si="6"/>
        <v>0</v>
      </c>
      <c r="G48" s="110"/>
    </row>
    <row r="49" spans="1:7" x14ac:dyDescent="0.25">
      <c r="A49" s="99"/>
      <c r="B49" s="121"/>
      <c r="C49" s="97">
        <f>('[1]Salaries - Year 3'!C49)*(1+$B$5)</f>
        <v>0</v>
      </c>
      <c r="D49" s="98">
        <f t="shared" si="4"/>
        <v>0</v>
      </c>
      <c r="E49" s="136">
        <f t="shared" si="5"/>
        <v>0</v>
      </c>
      <c r="F49" s="136">
        <f t="shared" si="6"/>
        <v>0</v>
      </c>
      <c r="G49" s="110"/>
    </row>
    <row r="50" spans="1:7" x14ac:dyDescent="0.25">
      <c r="A50" s="99"/>
      <c r="B50" s="121"/>
      <c r="C50" s="97">
        <f>('[1]Salaries - Year 3'!C50)*(1+$B$5)</f>
        <v>0</v>
      </c>
      <c r="D50" s="98">
        <f t="shared" si="4"/>
        <v>0</v>
      </c>
      <c r="E50" s="136">
        <f t="shared" si="5"/>
        <v>0</v>
      </c>
      <c r="F50" s="136">
        <f t="shared" si="6"/>
        <v>0</v>
      </c>
      <c r="G50" s="110"/>
    </row>
    <row r="51" spans="1:7" x14ac:dyDescent="0.25">
      <c r="A51" s="99"/>
      <c r="B51" s="121"/>
      <c r="C51" s="97">
        <f>('[1]Salaries - Year 3'!C51)*(1+$B$5)</f>
        <v>0</v>
      </c>
      <c r="D51" s="98">
        <f t="shared" si="4"/>
        <v>0</v>
      </c>
      <c r="E51" s="136">
        <f t="shared" si="5"/>
        <v>0</v>
      </c>
      <c r="F51" s="136">
        <f t="shared" si="6"/>
        <v>0</v>
      </c>
      <c r="G51" s="110"/>
    </row>
    <row r="52" spans="1:7" x14ac:dyDescent="0.25">
      <c r="A52" s="99"/>
      <c r="B52" s="121"/>
      <c r="C52" s="97">
        <f>('[1]Salaries - Year 3'!C52)*(1+$B$5)</f>
        <v>0</v>
      </c>
      <c r="D52" s="98">
        <f t="shared" si="4"/>
        <v>0</v>
      </c>
      <c r="E52" s="136">
        <f t="shared" si="5"/>
        <v>0</v>
      </c>
      <c r="F52" s="136">
        <f t="shared" si="6"/>
        <v>0</v>
      </c>
      <c r="G52" s="110"/>
    </row>
    <row r="53" spans="1:7" x14ac:dyDescent="0.25">
      <c r="A53" s="102"/>
      <c r="B53" s="121"/>
      <c r="C53" s="97">
        <f>('[1]Salaries - Year 3'!C53)*(1+$B$5)</f>
        <v>0</v>
      </c>
      <c r="D53" s="98">
        <f t="shared" si="4"/>
        <v>0</v>
      </c>
      <c r="E53" s="136">
        <f t="shared" si="5"/>
        <v>0</v>
      </c>
      <c r="F53" s="136">
        <f t="shared" si="6"/>
        <v>0</v>
      </c>
      <c r="G53" s="110"/>
    </row>
    <row r="54" spans="1:7" x14ac:dyDescent="0.25">
      <c r="A54" s="102"/>
      <c r="B54" s="121"/>
      <c r="C54" s="97">
        <f>('[1]Salaries - Year 3'!C54)*(1+$B$5)</f>
        <v>0</v>
      </c>
      <c r="D54" s="98">
        <f t="shared" si="4"/>
        <v>0</v>
      </c>
      <c r="E54" s="136">
        <f t="shared" si="5"/>
        <v>0</v>
      </c>
      <c r="F54" s="136">
        <f t="shared" si="6"/>
        <v>0</v>
      </c>
      <c r="G54" s="110"/>
    </row>
    <row r="55" spans="1:7" x14ac:dyDescent="0.25">
      <c r="A55" s="102"/>
      <c r="B55" s="137"/>
      <c r="C55" s="97">
        <f>('[1]Salaries - Year 3'!C55)*(1+$B$5)</f>
        <v>0</v>
      </c>
      <c r="D55" s="98">
        <f t="shared" si="4"/>
        <v>0</v>
      </c>
      <c r="E55" s="136">
        <f t="shared" si="5"/>
        <v>0</v>
      </c>
      <c r="F55" s="136">
        <f t="shared" si="6"/>
        <v>0</v>
      </c>
      <c r="G55" s="110"/>
    </row>
    <row r="56" spans="1:7" x14ac:dyDescent="0.25">
      <c r="A56" s="102"/>
      <c r="B56" s="137"/>
      <c r="C56" s="97">
        <f>('[1]Salaries - Year 3'!C56)*(1+$B$5)</f>
        <v>0</v>
      </c>
      <c r="D56" s="98">
        <f t="shared" si="4"/>
        <v>0</v>
      </c>
      <c r="E56" s="136">
        <f t="shared" si="5"/>
        <v>0</v>
      </c>
      <c r="F56" s="136">
        <f t="shared" si="6"/>
        <v>0</v>
      </c>
      <c r="G56" s="110"/>
    </row>
    <row r="57" spans="1:7" x14ac:dyDescent="0.25">
      <c r="A57" s="102"/>
      <c r="B57" s="137"/>
      <c r="C57" s="97">
        <f>('[1]Salaries - Year 3'!C57)*(1+$B$5)</f>
        <v>0</v>
      </c>
      <c r="D57" s="98">
        <f t="shared" si="4"/>
        <v>0</v>
      </c>
      <c r="E57" s="136">
        <f t="shared" si="5"/>
        <v>0</v>
      </c>
      <c r="F57" s="136">
        <f t="shared" si="6"/>
        <v>0</v>
      </c>
      <c r="G57" s="110"/>
    </row>
    <row r="58" spans="1:7" x14ac:dyDescent="0.25">
      <c r="A58" s="102"/>
      <c r="B58" s="137"/>
      <c r="C58" s="97">
        <f>('[1]Salaries - Year 3'!C58)*(1+$B$5)</f>
        <v>0</v>
      </c>
      <c r="D58" s="98">
        <f t="shared" si="4"/>
        <v>0</v>
      </c>
      <c r="E58" s="136">
        <f t="shared" si="5"/>
        <v>0</v>
      </c>
      <c r="F58" s="136">
        <f t="shared" si="6"/>
        <v>0</v>
      </c>
      <c r="G58" s="110"/>
    </row>
    <row r="59" spans="1:7" x14ac:dyDescent="0.25">
      <c r="A59" s="102"/>
      <c r="B59" s="137"/>
      <c r="C59" s="97">
        <f>('[1]Salaries - Year 3'!C59)*(1+$B$5)</f>
        <v>0</v>
      </c>
      <c r="D59" s="98">
        <f t="shared" si="4"/>
        <v>0</v>
      </c>
      <c r="E59" s="136">
        <f t="shared" si="5"/>
        <v>0</v>
      </c>
      <c r="F59" s="136">
        <f t="shared" si="6"/>
        <v>0</v>
      </c>
      <c r="G59" s="110"/>
    </row>
    <row r="60" spans="1:7" x14ac:dyDescent="0.25">
      <c r="A60" s="102"/>
      <c r="B60" s="137"/>
      <c r="C60" s="97">
        <f>('[1]Salaries - Year 3'!C60)*(1+$B$5)</f>
        <v>0</v>
      </c>
      <c r="D60" s="98">
        <f t="shared" si="4"/>
        <v>0</v>
      </c>
      <c r="E60" s="136">
        <f t="shared" si="5"/>
        <v>0</v>
      </c>
      <c r="F60" s="136">
        <f t="shared" si="6"/>
        <v>0</v>
      </c>
      <c r="G60" s="110"/>
    </row>
    <row r="61" spans="1:7" x14ac:dyDescent="0.25">
      <c r="A61" s="102"/>
      <c r="B61" s="137"/>
      <c r="C61" s="97">
        <f>('[1]Salaries - Year 3'!C61)*(1+$B$5)</f>
        <v>0</v>
      </c>
      <c r="D61" s="98">
        <f t="shared" si="4"/>
        <v>0</v>
      </c>
      <c r="E61" s="136">
        <f t="shared" si="5"/>
        <v>0</v>
      </c>
      <c r="F61" s="136">
        <f t="shared" si="6"/>
        <v>0</v>
      </c>
      <c r="G61" s="110"/>
    </row>
    <row r="62" spans="1:7" ht="15.75" thickBot="1" x14ac:dyDescent="0.3">
      <c r="A62" s="138"/>
      <c r="B62" s="137"/>
      <c r="C62" s="97">
        <f>('[1]Salaries - Year 3'!C62)*(1+$B$5)</f>
        <v>0</v>
      </c>
      <c r="D62" s="98">
        <f t="shared" si="4"/>
        <v>0</v>
      </c>
      <c r="E62" s="136">
        <f t="shared" si="5"/>
        <v>0</v>
      </c>
      <c r="F62" s="136">
        <f t="shared" si="6"/>
        <v>0</v>
      </c>
      <c r="G62" s="110"/>
    </row>
    <row r="63" spans="1:7" ht="15.75" thickBot="1" x14ac:dyDescent="0.3">
      <c r="A63" s="132" t="s">
        <v>164</v>
      </c>
      <c r="B63" s="139">
        <f>SUM(B41:B62)</f>
        <v>12</v>
      </c>
      <c r="C63" s="140"/>
      <c r="D63" s="174">
        <f>SUM(D41:D62)</f>
        <v>368000</v>
      </c>
      <c r="E63" s="174">
        <f>SUM(E41:E62)</f>
        <v>22816</v>
      </c>
      <c r="F63" s="174">
        <f>SUM(F41:F62)</f>
        <v>5336</v>
      </c>
      <c r="G63" s="110"/>
    </row>
    <row r="64" spans="1:7" ht="15.75" thickBot="1" x14ac:dyDescent="0.3">
      <c r="A64" s="110"/>
      <c r="B64" s="110"/>
      <c r="C64" s="110"/>
      <c r="D64" s="110"/>
      <c r="E64" s="110"/>
      <c r="F64" s="110"/>
      <c r="G64" s="110"/>
    </row>
    <row r="65" spans="1:7" ht="15.75" thickBot="1" x14ac:dyDescent="0.3">
      <c r="A65" s="141" t="s">
        <v>170</v>
      </c>
      <c r="B65" s="142" t="s">
        <v>171</v>
      </c>
      <c r="C65" s="110"/>
      <c r="D65" s="110"/>
      <c r="E65" s="110"/>
      <c r="F65" s="110"/>
      <c r="G65" s="110"/>
    </row>
    <row r="66" spans="1:7" ht="15.75" thickBot="1" x14ac:dyDescent="0.3">
      <c r="A66" s="143" t="s">
        <v>172</v>
      </c>
      <c r="B66" s="111">
        <f>D35</f>
        <v>2892000</v>
      </c>
      <c r="C66" s="110"/>
      <c r="D66" s="110"/>
      <c r="E66" s="110"/>
      <c r="F66" s="110"/>
      <c r="G66" s="110"/>
    </row>
    <row r="67" spans="1:7" ht="15.75" thickBot="1" x14ac:dyDescent="0.3">
      <c r="A67" s="144" t="s">
        <v>173</v>
      </c>
      <c r="B67" s="111">
        <f>D63</f>
        <v>368000</v>
      </c>
      <c r="C67" s="110"/>
      <c r="D67" s="110"/>
      <c r="E67" s="110"/>
      <c r="F67" s="110"/>
      <c r="G67" s="110"/>
    </row>
    <row r="68" spans="1:7" ht="15.75" thickBot="1" x14ac:dyDescent="0.3">
      <c r="A68" s="145" t="s">
        <v>174</v>
      </c>
      <c r="B68" s="111">
        <f>SUM(B66:B67)</f>
        <v>3260000</v>
      </c>
      <c r="C68" s="110"/>
      <c r="D68" s="110"/>
      <c r="E68" s="110"/>
      <c r="F68" s="110"/>
      <c r="G68" s="110"/>
    </row>
    <row r="69" spans="1:7" x14ac:dyDescent="0.25">
      <c r="A69" s="110"/>
      <c r="B69" s="110"/>
      <c r="C69" s="110"/>
      <c r="D69" s="110"/>
      <c r="E69" s="110"/>
      <c r="F69" s="110"/>
      <c r="G69" s="110"/>
    </row>
    <row r="70" spans="1:7" ht="15.75" thickBot="1" x14ac:dyDescent="0.3">
      <c r="A70" s="110"/>
      <c r="B70" s="110"/>
      <c r="C70" s="110"/>
      <c r="D70" s="110"/>
      <c r="E70" s="110"/>
      <c r="F70" s="110"/>
      <c r="G70" s="110"/>
    </row>
    <row r="71" spans="1:7" ht="15.75" thickBot="1" x14ac:dyDescent="0.3">
      <c r="A71" s="141" t="s">
        <v>175</v>
      </c>
      <c r="B71" s="142" t="s">
        <v>171</v>
      </c>
      <c r="C71" s="1"/>
      <c r="D71" s="1"/>
      <c r="E71" s="1"/>
      <c r="F71" s="1"/>
      <c r="G71" s="1"/>
    </row>
    <row r="72" spans="1:7" ht="15.75" thickBot="1" x14ac:dyDescent="0.3">
      <c r="A72" s="143" t="s">
        <v>172</v>
      </c>
      <c r="B72" s="111">
        <f>G35</f>
        <v>41934</v>
      </c>
      <c r="C72" s="1"/>
      <c r="D72" s="1"/>
      <c r="E72" s="1"/>
      <c r="F72" s="1"/>
      <c r="G72" s="1"/>
    </row>
    <row r="73" spans="1:7" ht="15.75" thickBot="1" x14ac:dyDescent="0.3">
      <c r="A73" s="144" t="s">
        <v>173</v>
      </c>
      <c r="B73" s="111">
        <f>F63</f>
        <v>5336</v>
      </c>
      <c r="C73" s="1"/>
      <c r="D73" s="1"/>
      <c r="E73" s="1"/>
      <c r="F73" s="1"/>
      <c r="G73" s="1"/>
    </row>
    <row r="74" spans="1:7" ht="15.75" thickBot="1" x14ac:dyDescent="0.3">
      <c r="A74" s="145" t="s">
        <v>176</v>
      </c>
      <c r="B74" s="111">
        <f>SUM(B72:B73)</f>
        <v>47270</v>
      </c>
      <c r="C74" s="1"/>
      <c r="D74" s="1"/>
      <c r="E74" s="1"/>
      <c r="F74" s="1"/>
      <c r="G74" s="1"/>
    </row>
    <row r="75" spans="1:7" x14ac:dyDescent="0.25">
      <c r="A75" s="1"/>
      <c r="B75" s="1"/>
      <c r="C75" s="1"/>
      <c r="D75" s="1"/>
      <c r="E75" s="1"/>
      <c r="F75" s="1"/>
      <c r="G75" s="1"/>
    </row>
    <row r="76" spans="1:7" ht="15.75" thickBot="1" x14ac:dyDescent="0.3">
      <c r="A76" s="1"/>
      <c r="B76" s="1"/>
      <c r="C76" s="1"/>
      <c r="D76" s="1"/>
      <c r="E76" s="1"/>
      <c r="F76" s="1"/>
      <c r="G76" s="1"/>
    </row>
    <row r="77" spans="1:7" ht="15.75" thickBot="1" x14ac:dyDescent="0.3">
      <c r="A77" s="141" t="s">
        <v>177</v>
      </c>
      <c r="B77" s="142" t="s">
        <v>171</v>
      </c>
      <c r="C77" s="1"/>
      <c r="D77" s="1"/>
      <c r="E77" s="1"/>
      <c r="F77" s="1"/>
      <c r="G77" s="1"/>
    </row>
    <row r="78" spans="1:7" ht="15.75" thickBot="1" x14ac:dyDescent="0.3">
      <c r="A78" s="143" t="s">
        <v>178</v>
      </c>
      <c r="B78" s="146">
        <f>B35</f>
        <v>56</v>
      </c>
      <c r="C78" s="1"/>
      <c r="D78" s="1"/>
      <c r="E78" s="1"/>
      <c r="F78" s="1"/>
      <c r="G78" s="1"/>
    </row>
    <row r="79" spans="1:7" ht="15.75" thickBot="1" x14ac:dyDescent="0.3">
      <c r="A79" s="143" t="s">
        <v>179</v>
      </c>
      <c r="B79" s="146">
        <f>B63</f>
        <v>12</v>
      </c>
      <c r="C79" s="1"/>
      <c r="D79" s="1"/>
      <c r="E79" s="1"/>
      <c r="F79" s="1"/>
      <c r="G79" s="1"/>
    </row>
    <row r="80" spans="1:7" ht="15.75" thickBot="1" x14ac:dyDescent="0.3">
      <c r="A80" s="145" t="s">
        <v>180</v>
      </c>
      <c r="B80" s="146">
        <f>SUM(B78:B79)</f>
        <v>68</v>
      </c>
      <c r="C80" s="1"/>
      <c r="D80" s="1"/>
      <c r="E80" s="1"/>
      <c r="F80" s="1"/>
      <c r="G80" s="1"/>
    </row>
    <row r="81" spans="1:7" x14ac:dyDescent="0.25">
      <c r="A81" s="1"/>
      <c r="B81" s="1"/>
      <c r="C81" s="1"/>
      <c r="D81" s="1"/>
      <c r="E81" s="1"/>
      <c r="F81" s="1"/>
      <c r="G81" s="1"/>
    </row>
    <row r="82" spans="1:7" ht="15.75" thickBot="1" x14ac:dyDescent="0.3">
      <c r="A82" s="1"/>
      <c r="B82" s="1"/>
      <c r="C82" s="1"/>
      <c r="D82" s="1"/>
      <c r="E82" s="1"/>
      <c r="F82" s="1"/>
      <c r="G82" s="1"/>
    </row>
    <row r="83" spans="1:7" ht="27" thickBot="1" x14ac:dyDescent="0.3">
      <c r="A83" s="147" t="s">
        <v>181</v>
      </c>
      <c r="B83" s="148"/>
      <c r="C83" s="1"/>
      <c r="D83" s="1"/>
      <c r="E83" s="1"/>
      <c r="F83" s="1"/>
      <c r="G83" s="1"/>
    </row>
    <row r="84" spans="1:7" ht="15.75" thickBot="1" x14ac:dyDescent="0.3">
      <c r="A84" s="1"/>
      <c r="B84" s="1"/>
      <c r="C84" s="1"/>
      <c r="D84" s="1"/>
      <c r="E84" s="1"/>
      <c r="F84" s="1"/>
      <c r="G84" s="1"/>
    </row>
    <row r="85" spans="1:7" ht="30.75" thickBot="1" x14ac:dyDescent="0.3">
      <c r="A85" s="149" t="s">
        <v>182</v>
      </c>
      <c r="B85" s="150" t="s">
        <v>183</v>
      </c>
      <c r="C85" s="150" t="s">
        <v>150</v>
      </c>
      <c r="D85" s="150" t="s">
        <v>184</v>
      </c>
      <c r="E85" s="150" t="s">
        <v>185</v>
      </c>
      <c r="F85" s="1"/>
      <c r="G85" s="1"/>
    </row>
    <row r="86" spans="1:7" x14ac:dyDescent="0.25">
      <c r="A86" s="151" t="s">
        <v>186</v>
      </c>
      <c r="B86" s="152">
        <f>B27</f>
        <v>2</v>
      </c>
      <c r="C86" s="153">
        <f>D27</f>
        <v>120000</v>
      </c>
      <c r="D86" s="154">
        <f>100% +$B$83</f>
        <v>1</v>
      </c>
      <c r="E86" s="155">
        <f>C86*D86</f>
        <v>120000</v>
      </c>
      <c r="F86" s="1"/>
      <c r="G86" s="1"/>
    </row>
    <row r="87" spans="1:7" x14ac:dyDescent="0.25">
      <c r="A87" s="156" t="s">
        <v>187</v>
      </c>
      <c r="B87" s="157">
        <f>B28</f>
        <v>2</v>
      </c>
      <c r="C87" s="158">
        <f>D28</f>
        <v>50000</v>
      </c>
      <c r="D87" s="159">
        <f>100% +$B$83</f>
        <v>1</v>
      </c>
      <c r="E87" s="160">
        <f>C87*D87</f>
        <v>50000</v>
      </c>
      <c r="F87" s="1"/>
      <c r="G87" s="1"/>
    </row>
    <row r="88" spans="1:7" x14ac:dyDescent="0.25">
      <c r="A88" s="161"/>
      <c r="B88" s="12"/>
      <c r="C88" s="12"/>
      <c r="D88" s="12"/>
      <c r="E88" s="1"/>
      <c r="F88" s="1"/>
      <c r="G88" s="1"/>
    </row>
    <row r="89" spans="1:7" ht="15.75" thickBot="1" x14ac:dyDescent="0.3">
      <c r="A89" s="1"/>
      <c r="B89" s="1"/>
      <c r="C89" s="1"/>
      <c r="D89" s="1"/>
      <c r="E89" s="1"/>
      <c r="F89" s="1"/>
      <c r="G89" s="1"/>
    </row>
    <row r="90" spans="1:7" ht="39.75" thickBot="1" x14ac:dyDescent="0.3">
      <c r="A90" s="3" t="s">
        <v>188</v>
      </c>
      <c r="B90" s="162" t="s">
        <v>171</v>
      </c>
      <c r="C90" s="163" t="s">
        <v>189</v>
      </c>
      <c r="D90" s="163" t="s">
        <v>190</v>
      </c>
      <c r="E90" s="1"/>
      <c r="F90" s="1"/>
      <c r="G90" s="1"/>
    </row>
    <row r="91" spans="1:7" ht="15.75" thickBot="1" x14ac:dyDescent="0.3">
      <c r="A91" s="164" t="s">
        <v>191</v>
      </c>
      <c r="B91" s="165">
        <f>E86/(B86+0.00000000000001)</f>
        <v>59999.999999999694</v>
      </c>
      <c r="C91" s="166">
        <v>0</v>
      </c>
      <c r="D91" s="166">
        <f>E86</f>
        <v>120000</v>
      </c>
      <c r="E91" s="1"/>
      <c r="F91" s="1"/>
      <c r="G91" s="1"/>
    </row>
    <row r="92" spans="1:7" ht="15.75" thickBot="1" x14ac:dyDescent="0.3">
      <c r="A92" s="164" t="s">
        <v>192</v>
      </c>
      <c r="B92" s="167">
        <f>VLOOKUP(B91,C91:D92,2,TRUE)</f>
        <v>120000</v>
      </c>
      <c r="C92" s="166">
        <v>90000</v>
      </c>
      <c r="D92" s="166">
        <f>B86*C92</f>
        <v>180000</v>
      </c>
      <c r="E92" s="1"/>
      <c r="F92" s="1"/>
      <c r="G92" s="1"/>
    </row>
    <row r="93" spans="1:7" x14ac:dyDescent="0.25">
      <c r="A93" s="1"/>
      <c r="B93" s="1"/>
      <c r="C93" s="1"/>
      <c r="D93" s="1"/>
      <c r="E93" s="1"/>
      <c r="F93" s="1"/>
      <c r="G93" s="1"/>
    </row>
    <row r="94" spans="1:7" ht="15.75" thickBot="1" x14ac:dyDescent="0.3">
      <c r="A94" s="1"/>
      <c r="B94" s="1"/>
      <c r="C94" s="1"/>
      <c r="D94" s="1"/>
      <c r="E94" s="1"/>
      <c r="F94" s="1"/>
      <c r="G94" s="1"/>
    </row>
    <row r="95" spans="1:7" ht="39.75" thickBot="1" x14ac:dyDescent="0.3">
      <c r="A95" s="3" t="s">
        <v>193</v>
      </c>
      <c r="B95" s="162" t="s">
        <v>171</v>
      </c>
      <c r="C95" s="163" t="s">
        <v>189</v>
      </c>
      <c r="D95" s="163" t="s">
        <v>190</v>
      </c>
      <c r="E95" s="1"/>
      <c r="F95" s="1"/>
      <c r="G95" s="1"/>
    </row>
    <row r="96" spans="1:7" ht="15.75" thickBot="1" x14ac:dyDescent="0.3">
      <c r="A96" s="164" t="s">
        <v>191</v>
      </c>
      <c r="B96" s="165">
        <f>E87/(B87+0.00000000000001)</f>
        <v>24999.999999999873</v>
      </c>
      <c r="C96" s="166">
        <v>0</v>
      </c>
      <c r="D96" s="166">
        <f>E87</f>
        <v>50000</v>
      </c>
      <c r="E96" s="1"/>
      <c r="F96" s="1"/>
      <c r="G96" s="1"/>
    </row>
    <row r="97" spans="1:7" ht="15.75" thickBot="1" x14ac:dyDescent="0.3">
      <c r="A97" s="164" t="s">
        <v>192</v>
      </c>
      <c r="B97" s="167">
        <f>VLOOKUP(B96,C96:D97,2,TRUE)</f>
        <v>50000</v>
      </c>
      <c r="C97" s="166">
        <v>40000</v>
      </c>
      <c r="D97" s="166">
        <f>B87*C97</f>
        <v>80000</v>
      </c>
      <c r="E97" s="1"/>
      <c r="F97" s="1"/>
      <c r="G97" s="1"/>
    </row>
    <row r="98" spans="1:7" x14ac:dyDescent="0.25">
      <c r="A98" s="1"/>
      <c r="B98" s="1"/>
      <c r="C98" s="1"/>
      <c r="D98" s="1"/>
      <c r="E98" s="1"/>
      <c r="F98" s="1"/>
      <c r="G98" s="1"/>
    </row>
    <row r="99" spans="1:7" ht="15.75" thickBot="1" x14ac:dyDescent="0.3">
      <c r="A99" s="1"/>
      <c r="B99" s="1"/>
      <c r="C99" s="1"/>
      <c r="D99" s="1"/>
      <c r="E99" s="1"/>
      <c r="F99" s="1"/>
      <c r="G99" s="1"/>
    </row>
    <row r="100" spans="1:7" ht="15.75" thickBot="1" x14ac:dyDescent="0.3">
      <c r="A100" s="168" t="s">
        <v>194</v>
      </c>
      <c r="B100" s="169">
        <f>B92+B97</f>
        <v>170000</v>
      </c>
      <c r="C100" s="1"/>
      <c r="D100" s="1"/>
      <c r="E100" s="1"/>
      <c r="F100" s="1"/>
      <c r="G100" s="1"/>
    </row>
    <row r="101" spans="1:7" x14ac:dyDescent="0.25">
      <c r="A101" s="1"/>
      <c r="B101" s="1"/>
      <c r="C101" s="1"/>
      <c r="D101" s="1"/>
      <c r="E101" s="1"/>
      <c r="F101" s="1"/>
      <c r="G101" s="1"/>
    </row>
  </sheetData>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14:A18 A27:A28 A20:A25 A44:A62"/>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75" workbookViewId="0">
      <selection activeCell="E12" sqref="E12"/>
    </sheetView>
  </sheetViews>
  <sheetFormatPr defaultRowHeight="15" x14ac:dyDescent="0.25"/>
  <cols>
    <col min="1" max="1" width="60.5703125" customWidth="1"/>
    <col min="2" max="2" width="13" customWidth="1"/>
    <col min="3" max="3" width="11.5703125" customWidth="1"/>
    <col min="4" max="4" width="15.5703125" customWidth="1"/>
    <col min="5" max="5" width="16.85546875" customWidth="1"/>
    <col min="6" max="6" width="17.42578125" customWidth="1"/>
    <col min="7" max="7" width="14.42578125" customWidth="1"/>
  </cols>
  <sheetData>
    <row r="1" spans="1:7" thickBot="1" x14ac:dyDescent="0.4">
      <c r="A1" s="92" t="e">
        <f>'[1]Budget with Assumptions'!A2</f>
        <v>#REF!</v>
      </c>
      <c r="B1" s="1"/>
      <c r="C1" s="1"/>
      <c r="D1" s="1"/>
      <c r="E1" s="1"/>
      <c r="F1" s="1"/>
      <c r="G1" s="1"/>
    </row>
    <row r="2" spans="1:7" ht="14.45" x14ac:dyDescent="0.35">
      <c r="A2" s="1"/>
      <c r="B2" s="1"/>
      <c r="C2" s="1"/>
      <c r="D2" s="1"/>
      <c r="E2" s="1"/>
      <c r="F2" s="1"/>
      <c r="G2" s="1"/>
    </row>
    <row r="3" spans="1:7" ht="14.45" x14ac:dyDescent="0.35">
      <c r="A3" s="1"/>
      <c r="B3" s="1"/>
      <c r="C3" s="1"/>
      <c r="D3" s="1"/>
      <c r="E3" s="1"/>
      <c r="F3" s="1"/>
      <c r="G3" s="1"/>
    </row>
    <row r="4" spans="1:7" thickBot="1" x14ac:dyDescent="0.4">
      <c r="A4" s="1"/>
      <c r="B4" s="1"/>
      <c r="C4" s="1"/>
      <c r="D4" s="1"/>
      <c r="E4" s="1"/>
      <c r="F4" s="1"/>
      <c r="G4" s="1"/>
    </row>
    <row r="5" spans="1:7" ht="409.6" thickBot="1" x14ac:dyDescent="0.4">
      <c r="A5" s="147" t="s">
        <v>198</v>
      </c>
      <c r="B5" s="171"/>
      <c r="C5" s="1"/>
      <c r="D5" s="1"/>
      <c r="E5" s="1"/>
      <c r="F5" s="1"/>
      <c r="G5" s="1"/>
    </row>
    <row r="6" spans="1:7" x14ac:dyDescent="0.25">
      <c r="A6" s="1"/>
      <c r="B6" s="1"/>
      <c r="C6" s="1"/>
      <c r="D6" s="1"/>
      <c r="E6" s="1"/>
      <c r="F6" s="1"/>
      <c r="G6" s="1"/>
    </row>
    <row r="7" spans="1:7" x14ac:dyDescent="0.25">
      <c r="A7" s="1"/>
      <c r="B7" s="1"/>
      <c r="C7" s="1"/>
      <c r="D7" s="1"/>
      <c r="E7" s="1"/>
      <c r="F7" s="1"/>
      <c r="G7" s="1"/>
    </row>
    <row r="8" spans="1:7" ht="15.75" thickBot="1" x14ac:dyDescent="0.3">
      <c r="A8" s="1"/>
      <c r="B8" s="1"/>
      <c r="C8" s="1"/>
      <c r="D8" s="1"/>
      <c r="E8" s="1"/>
      <c r="F8" s="1"/>
      <c r="G8" s="1"/>
    </row>
    <row r="9" spans="1:7" ht="15.75" thickBot="1" x14ac:dyDescent="0.3">
      <c r="A9" s="853" t="s">
        <v>203</v>
      </c>
      <c r="B9" s="854"/>
      <c r="C9" s="854"/>
      <c r="D9" s="855"/>
      <c r="E9" s="110"/>
      <c r="F9" s="110"/>
      <c r="G9" s="110"/>
    </row>
    <row r="10" spans="1:7" ht="15.75" thickBot="1" x14ac:dyDescent="0.3">
      <c r="A10" s="856" t="s">
        <v>158</v>
      </c>
      <c r="B10" s="857"/>
      <c r="C10" s="857"/>
      <c r="D10" s="858"/>
      <c r="E10" s="110"/>
      <c r="F10" s="110"/>
      <c r="G10" s="110"/>
    </row>
    <row r="11" spans="1:7" ht="90.75" thickBot="1" x14ac:dyDescent="0.3">
      <c r="A11" s="112" t="s">
        <v>147</v>
      </c>
      <c r="B11" s="112" t="s">
        <v>148</v>
      </c>
      <c r="C11" s="112" t="s">
        <v>149</v>
      </c>
      <c r="D11" s="113" t="s">
        <v>150</v>
      </c>
      <c r="E11" s="114" t="s">
        <v>159</v>
      </c>
      <c r="F11" s="114" t="s">
        <v>160</v>
      </c>
      <c r="G11" s="114" t="s">
        <v>161</v>
      </c>
    </row>
    <row r="12" spans="1:7" ht="16.5" thickBot="1" x14ac:dyDescent="0.3">
      <c r="A12" s="850"/>
      <c r="B12" s="851"/>
      <c r="C12" s="851"/>
      <c r="D12" s="852"/>
      <c r="E12" s="115"/>
      <c r="F12" s="116">
        <v>0.1116</v>
      </c>
      <c r="G12" s="117">
        <v>1.4500000000000001E-2</v>
      </c>
    </row>
    <row r="13" spans="1:7" x14ac:dyDescent="0.25">
      <c r="A13" s="95" t="s">
        <v>501</v>
      </c>
      <c r="B13" s="96">
        <v>7</v>
      </c>
      <c r="C13" s="97">
        <v>60000</v>
      </c>
      <c r="D13" s="98">
        <f>B13*C13</f>
        <v>420000</v>
      </c>
      <c r="E13" s="119">
        <f>D13*$E$12</f>
        <v>0</v>
      </c>
      <c r="F13" s="120">
        <f>D13*$F$12</f>
        <v>46872</v>
      </c>
      <c r="G13" s="119">
        <f>D13*$G$12</f>
        <v>6090</v>
      </c>
    </row>
    <row r="14" spans="1:7" x14ac:dyDescent="0.25">
      <c r="A14" s="99" t="s">
        <v>502</v>
      </c>
      <c r="B14" s="96">
        <v>1</v>
      </c>
      <c r="C14" s="97">
        <v>65000</v>
      </c>
      <c r="D14" s="98">
        <f t="shared" ref="D14:D28" si="0">B14*C14</f>
        <v>65000</v>
      </c>
      <c r="E14" s="119">
        <f t="shared" ref="E14:E28" si="1">D14*$E$12</f>
        <v>0</v>
      </c>
      <c r="F14" s="120">
        <f t="shared" ref="F14:F26" si="2">D14*$F$12</f>
        <v>7254</v>
      </c>
      <c r="G14" s="119">
        <f t="shared" ref="G14:G28" si="3">D14*$G$12</f>
        <v>942.5</v>
      </c>
    </row>
    <row r="15" spans="1:7" x14ac:dyDescent="0.25">
      <c r="A15" s="99" t="s">
        <v>503</v>
      </c>
      <c r="B15" s="96">
        <v>1</v>
      </c>
      <c r="C15" s="97">
        <v>75000</v>
      </c>
      <c r="D15" s="98">
        <f t="shared" si="0"/>
        <v>75000</v>
      </c>
      <c r="E15" s="119">
        <f t="shared" si="1"/>
        <v>0</v>
      </c>
      <c r="F15" s="120">
        <f t="shared" si="2"/>
        <v>8370</v>
      </c>
      <c r="G15" s="119">
        <f t="shared" si="3"/>
        <v>1087.5</v>
      </c>
    </row>
    <row r="16" spans="1:7" x14ac:dyDescent="0.25">
      <c r="A16" s="99" t="s">
        <v>504</v>
      </c>
      <c r="B16" s="96">
        <v>3</v>
      </c>
      <c r="C16" s="100">
        <v>55000</v>
      </c>
      <c r="D16" s="98">
        <f t="shared" si="0"/>
        <v>165000</v>
      </c>
      <c r="E16" s="119">
        <f t="shared" si="1"/>
        <v>0</v>
      </c>
      <c r="F16" s="120">
        <f t="shared" si="2"/>
        <v>18414</v>
      </c>
      <c r="G16" s="119">
        <f t="shared" si="3"/>
        <v>2392.5</v>
      </c>
    </row>
    <row r="17" spans="1:7" x14ac:dyDescent="0.25">
      <c r="A17" s="99" t="s">
        <v>512</v>
      </c>
      <c r="B17" s="121">
        <v>1</v>
      </c>
      <c r="C17" s="101">
        <v>42000</v>
      </c>
      <c r="D17" s="98">
        <f t="shared" si="0"/>
        <v>42000</v>
      </c>
      <c r="E17" s="119">
        <f t="shared" si="1"/>
        <v>0</v>
      </c>
      <c r="F17" s="120">
        <f t="shared" si="2"/>
        <v>4687.2</v>
      </c>
      <c r="G17" s="119">
        <f t="shared" si="3"/>
        <v>609</v>
      </c>
    </row>
    <row r="18" spans="1:7" x14ac:dyDescent="0.25">
      <c r="A18" s="99" t="s">
        <v>513</v>
      </c>
      <c r="B18" s="105">
        <v>1</v>
      </c>
      <c r="C18" s="106">
        <v>55000</v>
      </c>
      <c r="D18" s="98">
        <f t="shared" si="0"/>
        <v>55000</v>
      </c>
      <c r="E18" s="119">
        <f t="shared" si="1"/>
        <v>0</v>
      </c>
      <c r="F18" s="120">
        <f t="shared" si="2"/>
        <v>6138</v>
      </c>
      <c r="G18" s="119">
        <f t="shared" si="3"/>
        <v>797.5</v>
      </c>
    </row>
    <row r="19" spans="1:7" x14ac:dyDescent="0.25">
      <c r="A19" s="95" t="s">
        <v>505</v>
      </c>
      <c r="B19" s="121">
        <v>38</v>
      </c>
      <c r="C19" s="97">
        <v>50000</v>
      </c>
      <c r="D19" s="98">
        <f t="shared" si="0"/>
        <v>1900000</v>
      </c>
      <c r="E19" s="119">
        <f t="shared" si="1"/>
        <v>0</v>
      </c>
      <c r="F19" s="120">
        <f t="shared" si="2"/>
        <v>212040</v>
      </c>
      <c r="G19" s="119">
        <f t="shared" si="3"/>
        <v>27550</v>
      </c>
    </row>
    <row r="20" spans="1:7" x14ac:dyDescent="0.25">
      <c r="A20" s="99"/>
      <c r="B20" s="121"/>
      <c r="C20" s="97">
        <f>('[1]Salaries - Year 4'!C20)*(1+$B$5)</f>
        <v>0</v>
      </c>
      <c r="D20" s="98">
        <f t="shared" si="0"/>
        <v>0</v>
      </c>
      <c r="E20" s="119">
        <f t="shared" si="1"/>
        <v>0</v>
      </c>
      <c r="F20" s="120">
        <f t="shared" si="2"/>
        <v>0</v>
      </c>
      <c r="G20" s="119">
        <f t="shared" si="3"/>
        <v>0</v>
      </c>
    </row>
    <row r="21" spans="1:7" x14ac:dyDescent="0.25">
      <c r="A21" s="99"/>
      <c r="B21" s="121"/>
      <c r="C21" s="97">
        <f>('[1]Salaries - Year 4'!C21)*(1+$B$5)</f>
        <v>0</v>
      </c>
      <c r="D21" s="98">
        <f t="shared" si="0"/>
        <v>0</v>
      </c>
      <c r="E21" s="119">
        <f t="shared" si="1"/>
        <v>0</v>
      </c>
      <c r="F21" s="120">
        <f t="shared" si="2"/>
        <v>0</v>
      </c>
      <c r="G21" s="119">
        <f t="shared" si="3"/>
        <v>0</v>
      </c>
    </row>
    <row r="22" spans="1:7" x14ac:dyDescent="0.25">
      <c r="A22" s="99"/>
      <c r="B22" s="121"/>
      <c r="C22" s="97">
        <f>('[1]Salaries - Year 4'!C22)*(1+$B$5)</f>
        <v>0</v>
      </c>
      <c r="D22" s="98">
        <f t="shared" si="0"/>
        <v>0</v>
      </c>
      <c r="E22" s="119">
        <f t="shared" si="1"/>
        <v>0</v>
      </c>
      <c r="F22" s="120">
        <f t="shared" si="2"/>
        <v>0</v>
      </c>
      <c r="G22" s="119">
        <f t="shared" si="3"/>
        <v>0</v>
      </c>
    </row>
    <row r="23" spans="1:7" x14ac:dyDescent="0.25">
      <c r="A23" s="99"/>
      <c r="B23" s="121"/>
      <c r="C23" s="97">
        <f>('[1]Salaries - Year 4'!C23)*(1+$B$5)</f>
        <v>0</v>
      </c>
      <c r="D23" s="98">
        <f t="shared" si="0"/>
        <v>0</v>
      </c>
      <c r="E23" s="119">
        <f t="shared" si="1"/>
        <v>0</v>
      </c>
      <c r="F23" s="120">
        <f t="shared" si="2"/>
        <v>0</v>
      </c>
      <c r="G23" s="119">
        <f t="shared" si="3"/>
        <v>0</v>
      </c>
    </row>
    <row r="24" spans="1:7" x14ac:dyDescent="0.25">
      <c r="A24" s="99"/>
      <c r="B24" s="121"/>
      <c r="C24" s="97">
        <f>('[1]Salaries - Year 4'!C24)*(1+$B$5)</f>
        <v>0</v>
      </c>
      <c r="D24" s="98">
        <f t="shared" si="0"/>
        <v>0</v>
      </c>
      <c r="E24" s="119">
        <f t="shared" si="1"/>
        <v>0</v>
      </c>
      <c r="F24" s="120">
        <f t="shared" si="2"/>
        <v>0</v>
      </c>
      <c r="G24" s="119">
        <f t="shared" si="3"/>
        <v>0</v>
      </c>
    </row>
    <row r="25" spans="1:7" x14ac:dyDescent="0.25">
      <c r="A25" s="99"/>
      <c r="B25" s="121"/>
      <c r="C25" s="97">
        <f>('[1]Salaries - Year 4'!C25)*(1+$B$5)</f>
        <v>0</v>
      </c>
      <c r="D25" s="98">
        <f t="shared" si="0"/>
        <v>0</v>
      </c>
      <c r="E25" s="119">
        <f t="shared" si="1"/>
        <v>0</v>
      </c>
      <c r="F25" s="120">
        <f t="shared" si="2"/>
        <v>0</v>
      </c>
      <c r="G25" s="119">
        <f t="shared" si="3"/>
        <v>0</v>
      </c>
    </row>
    <row r="26" spans="1:7" ht="15.75" thickBot="1" x14ac:dyDescent="0.3">
      <c r="A26" s="103"/>
      <c r="B26" s="121"/>
      <c r="C26" s="97">
        <f>('[1]Salaries - Year 4'!C26)*(1+$B$5)</f>
        <v>0</v>
      </c>
      <c r="D26" s="98">
        <f t="shared" si="0"/>
        <v>0</v>
      </c>
      <c r="E26" s="119">
        <f t="shared" si="1"/>
        <v>0</v>
      </c>
      <c r="F26" s="122">
        <f t="shared" si="2"/>
        <v>0</v>
      </c>
      <c r="G26" s="119">
        <f t="shared" si="3"/>
        <v>0</v>
      </c>
    </row>
    <row r="27" spans="1:7" x14ac:dyDescent="0.25">
      <c r="A27" s="123" t="s">
        <v>162</v>
      </c>
      <c r="B27" s="121">
        <v>2</v>
      </c>
      <c r="C27" s="97">
        <v>60000</v>
      </c>
      <c r="D27" s="98">
        <f t="shared" si="0"/>
        <v>120000</v>
      </c>
      <c r="E27" s="124">
        <f t="shared" si="1"/>
        <v>0</v>
      </c>
      <c r="F27" s="125"/>
      <c r="G27" s="126">
        <f t="shared" si="3"/>
        <v>1740</v>
      </c>
    </row>
    <row r="28" spans="1:7" ht="15.75" thickBot="1" x14ac:dyDescent="0.3">
      <c r="A28" s="127" t="s">
        <v>163</v>
      </c>
      <c r="B28" s="121">
        <v>2</v>
      </c>
      <c r="C28" s="97">
        <v>25000</v>
      </c>
      <c r="D28" s="98">
        <f t="shared" si="0"/>
        <v>50000</v>
      </c>
      <c r="E28" s="124">
        <f t="shared" si="1"/>
        <v>0</v>
      </c>
      <c r="F28" s="128"/>
      <c r="G28" s="126">
        <f t="shared" si="3"/>
        <v>725</v>
      </c>
    </row>
    <row r="29" spans="1:7" ht="15.75" thickBot="1" x14ac:dyDescent="0.3">
      <c r="A29" s="132" t="s">
        <v>164</v>
      </c>
      <c r="B29" s="133">
        <f>SUM(B13:B28)</f>
        <v>56</v>
      </c>
      <c r="C29" s="108"/>
      <c r="D29" s="111">
        <f>SUM(D13:D28)</f>
        <v>2892000</v>
      </c>
      <c r="E29" s="111">
        <f>SUM(E13:E28)</f>
        <v>0</v>
      </c>
      <c r="F29" s="111">
        <f>SUM(F13:F28)</f>
        <v>303775.2</v>
      </c>
      <c r="G29" s="111">
        <f>SUM(G13:G28)</f>
        <v>41934</v>
      </c>
    </row>
    <row r="31" spans="1:7" x14ac:dyDescent="0.25">
      <c r="A31" s="859"/>
      <c r="B31" s="859"/>
      <c r="C31" s="859"/>
      <c r="D31" s="134"/>
      <c r="E31" s="110"/>
      <c r="F31" s="110"/>
      <c r="G31" s="110"/>
    </row>
    <row r="32" spans="1:7" ht="15.75" thickBot="1" x14ac:dyDescent="0.3">
      <c r="A32" s="135"/>
      <c r="B32" s="135"/>
      <c r="C32" s="135"/>
      <c r="D32" s="134"/>
      <c r="E32" s="110"/>
      <c r="F32" s="110"/>
      <c r="G32" s="110"/>
    </row>
    <row r="33" spans="1:7" ht="15.75" thickBot="1" x14ac:dyDescent="0.3">
      <c r="A33" s="853" t="s">
        <v>204</v>
      </c>
      <c r="B33" s="854"/>
      <c r="C33" s="854"/>
      <c r="D33" s="855"/>
      <c r="E33" s="110"/>
      <c r="F33" s="110"/>
      <c r="G33" s="110"/>
    </row>
    <row r="34" spans="1:7" ht="60.75" thickBot="1" x14ac:dyDescent="0.3">
      <c r="A34" s="856" t="s">
        <v>166</v>
      </c>
      <c r="B34" s="857"/>
      <c r="C34" s="857"/>
      <c r="D34" s="858"/>
      <c r="E34" s="114" t="s">
        <v>167</v>
      </c>
      <c r="F34" s="114" t="s">
        <v>161</v>
      </c>
      <c r="G34" s="110"/>
    </row>
    <row r="35" spans="1:7" ht="16.5" thickBot="1" x14ac:dyDescent="0.3">
      <c r="A35" s="850"/>
      <c r="B35" s="851"/>
      <c r="C35" s="851"/>
      <c r="D35" s="852"/>
      <c r="E35" s="117">
        <v>6.2E-2</v>
      </c>
      <c r="F35" s="117">
        <v>1.4500000000000001E-2</v>
      </c>
      <c r="G35" s="110"/>
    </row>
    <row r="36" spans="1:7" x14ac:dyDescent="0.25">
      <c r="A36" s="95" t="s">
        <v>506</v>
      </c>
      <c r="B36" s="96">
        <v>4</v>
      </c>
      <c r="C36" s="101">
        <v>25000</v>
      </c>
      <c r="D36" s="98">
        <f>B36*C36</f>
        <v>100000</v>
      </c>
      <c r="E36" s="119">
        <f>D36*$E$35</f>
        <v>6200</v>
      </c>
      <c r="F36" s="119">
        <f>D36*$F$35</f>
        <v>1450</v>
      </c>
      <c r="G36" s="110"/>
    </row>
    <row r="37" spans="1:7" x14ac:dyDescent="0.25">
      <c r="A37" s="95" t="s">
        <v>507</v>
      </c>
      <c r="B37" s="96">
        <v>1</v>
      </c>
      <c r="C37" s="101">
        <v>28000</v>
      </c>
      <c r="D37" s="98">
        <f t="shared" ref="D37:D57" si="4">B37*C37</f>
        <v>28000</v>
      </c>
      <c r="E37" s="136">
        <f t="shared" ref="E37:E57" si="5">D37*$E$35</f>
        <v>1736</v>
      </c>
      <c r="F37" s="136">
        <f t="shared" ref="F37:F57" si="6">D37*$F$35</f>
        <v>406</v>
      </c>
      <c r="G37" s="110"/>
    </row>
    <row r="38" spans="1:7" x14ac:dyDescent="0.25">
      <c r="A38" s="95" t="s">
        <v>508</v>
      </c>
      <c r="B38" s="96">
        <v>2</v>
      </c>
      <c r="C38" s="101">
        <v>10000</v>
      </c>
      <c r="D38" s="98">
        <f t="shared" si="4"/>
        <v>20000</v>
      </c>
      <c r="E38" s="136">
        <f t="shared" si="5"/>
        <v>1240</v>
      </c>
      <c r="F38" s="136">
        <f t="shared" si="6"/>
        <v>290</v>
      </c>
      <c r="G38" s="110"/>
    </row>
    <row r="39" spans="1:7" x14ac:dyDescent="0.25">
      <c r="A39" s="99" t="s">
        <v>509</v>
      </c>
      <c r="B39" s="96">
        <v>2</v>
      </c>
      <c r="C39" s="101">
        <v>25000</v>
      </c>
      <c r="D39" s="98">
        <f t="shared" si="4"/>
        <v>50000</v>
      </c>
      <c r="E39" s="136">
        <f t="shared" si="5"/>
        <v>3100</v>
      </c>
      <c r="F39" s="136">
        <f t="shared" si="6"/>
        <v>725</v>
      </c>
      <c r="G39" s="110"/>
    </row>
    <row r="40" spans="1:7" x14ac:dyDescent="0.25">
      <c r="A40" s="99" t="s">
        <v>510</v>
      </c>
      <c r="B40" s="96">
        <v>1</v>
      </c>
      <c r="C40" s="101">
        <v>35000</v>
      </c>
      <c r="D40" s="98">
        <f t="shared" si="4"/>
        <v>35000</v>
      </c>
      <c r="E40" s="136">
        <f t="shared" si="5"/>
        <v>2170</v>
      </c>
      <c r="F40" s="136">
        <f t="shared" si="6"/>
        <v>507.5</v>
      </c>
      <c r="G40" s="110"/>
    </row>
    <row r="41" spans="1:7" x14ac:dyDescent="0.25">
      <c r="A41" s="99" t="s">
        <v>511</v>
      </c>
      <c r="B41" s="121">
        <v>1</v>
      </c>
      <c r="C41" s="97">
        <v>85000</v>
      </c>
      <c r="D41" s="98">
        <f t="shared" si="4"/>
        <v>85000</v>
      </c>
      <c r="E41" s="136">
        <f t="shared" si="5"/>
        <v>5270</v>
      </c>
      <c r="F41" s="136">
        <f t="shared" si="6"/>
        <v>1232.5</v>
      </c>
      <c r="G41" s="110"/>
    </row>
    <row r="42" spans="1:7" x14ac:dyDescent="0.25">
      <c r="A42" s="99" t="s">
        <v>514</v>
      </c>
      <c r="B42" s="121">
        <v>1</v>
      </c>
      <c r="C42" s="101">
        <v>50000</v>
      </c>
      <c r="D42" s="98">
        <f t="shared" si="4"/>
        <v>50000</v>
      </c>
      <c r="E42" s="136">
        <f t="shared" si="5"/>
        <v>3100</v>
      </c>
      <c r="F42" s="136">
        <f t="shared" si="6"/>
        <v>725</v>
      </c>
      <c r="G42" s="110"/>
    </row>
    <row r="43" spans="1:7" x14ac:dyDescent="0.25">
      <c r="A43" s="99"/>
      <c r="B43" s="121"/>
      <c r="C43" s="97">
        <f>('[1]Salaries - Year 4'!C48)*(1+$B$5)</f>
        <v>0</v>
      </c>
      <c r="D43" s="98">
        <f t="shared" si="4"/>
        <v>0</v>
      </c>
      <c r="E43" s="136">
        <f t="shared" si="5"/>
        <v>0</v>
      </c>
      <c r="F43" s="136">
        <f t="shared" si="6"/>
        <v>0</v>
      </c>
      <c r="G43" s="110"/>
    </row>
    <row r="44" spans="1:7" x14ac:dyDescent="0.25">
      <c r="A44" s="99"/>
      <c r="B44" s="121"/>
      <c r="C44" s="97">
        <f>('[1]Salaries - Year 4'!C49)*(1+$B$5)</f>
        <v>0</v>
      </c>
      <c r="D44" s="98">
        <f t="shared" si="4"/>
        <v>0</v>
      </c>
      <c r="E44" s="136">
        <f t="shared" si="5"/>
        <v>0</v>
      </c>
      <c r="F44" s="136">
        <f t="shared" si="6"/>
        <v>0</v>
      </c>
      <c r="G44" s="110"/>
    </row>
    <row r="45" spans="1:7" x14ac:dyDescent="0.25">
      <c r="A45" s="99"/>
      <c r="B45" s="121"/>
      <c r="C45" s="97">
        <f>('[1]Salaries - Year 4'!C50)*(1+$B$5)</f>
        <v>0</v>
      </c>
      <c r="D45" s="98">
        <f t="shared" si="4"/>
        <v>0</v>
      </c>
      <c r="E45" s="136">
        <f t="shared" si="5"/>
        <v>0</v>
      </c>
      <c r="F45" s="136">
        <f t="shared" si="6"/>
        <v>0</v>
      </c>
      <c r="G45" s="110"/>
    </row>
    <row r="46" spans="1:7" x14ac:dyDescent="0.25">
      <c r="A46" s="99"/>
      <c r="B46" s="121"/>
      <c r="C46" s="97">
        <f>('[1]Salaries - Year 4'!C51)*(1+$B$5)</f>
        <v>0</v>
      </c>
      <c r="D46" s="98">
        <f t="shared" si="4"/>
        <v>0</v>
      </c>
      <c r="E46" s="136">
        <f t="shared" si="5"/>
        <v>0</v>
      </c>
      <c r="F46" s="136">
        <f t="shared" si="6"/>
        <v>0</v>
      </c>
      <c r="G46" s="110"/>
    </row>
    <row r="47" spans="1:7" x14ac:dyDescent="0.25">
      <c r="A47" s="99"/>
      <c r="B47" s="121"/>
      <c r="C47" s="97">
        <f>('[1]Salaries - Year 4'!C52)*(1+$B$5)</f>
        <v>0</v>
      </c>
      <c r="D47" s="98">
        <f t="shared" si="4"/>
        <v>0</v>
      </c>
      <c r="E47" s="136">
        <f t="shared" si="5"/>
        <v>0</v>
      </c>
      <c r="F47" s="136">
        <f t="shared" si="6"/>
        <v>0</v>
      </c>
      <c r="G47" s="110"/>
    </row>
    <row r="48" spans="1:7" x14ac:dyDescent="0.25">
      <c r="A48" s="102"/>
      <c r="B48" s="121"/>
      <c r="C48" s="97">
        <f>('[1]Salaries - Year 4'!C53)*(1+$B$5)</f>
        <v>0</v>
      </c>
      <c r="D48" s="98">
        <f t="shared" si="4"/>
        <v>0</v>
      </c>
      <c r="E48" s="136">
        <f t="shared" si="5"/>
        <v>0</v>
      </c>
      <c r="F48" s="136">
        <f t="shared" si="6"/>
        <v>0</v>
      </c>
      <c r="G48" s="110"/>
    </row>
    <row r="49" spans="1:7" x14ac:dyDescent="0.25">
      <c r="A49" s="102"/>
      <c r="B49" s="121"/>
      <c r="C49" s="97">
        <f>('[1]Salaries - Year 4'!C54)*(1+$B$5)</f>
        <v>0</v>
      </c>
      <c r="D49" s="98">
        <f t="shared" si="4"/>
        <v>0</v>
      </c>
      <c r="E49" s="136">
        <f t="shared" si="5"/>
        <v>0</v>
      </c>
      <c r="F49" s="136">
        <f t="shared" si="6"/>
        <v>0</v>
      </c>
      <c r="G49" s="110"/>
    </row>
    <row r="50" spans="1:7" x14ac:dyDescent="0.25">
      <c r="A50" s="102"/>
      <c r="B50" s="137"/>
      <c r="C50" s="97">
        <f>('[1]Salaries - Year 4'!C55)*(1+$B$5)</f>
        <v>0</v>
      </c>
      <c r="D50" s="98">
        <f t="shared" si="4"/>
        <v>0</v>
      </c>
      <c r="E50" s="136">
        <f t="shared" si="5"/>
        <v>0</v>
      </c>
      <c r="F50" s="136">
        <f t="shared" si="6"/>
        <v>0</v>
      </c>
      <c r="G50" s="110"/>
    </row>
    <row r="51" spans="1:7" x14ac:dyDescent="0.25">
      <c r="A51" s="102"/>
      <c r="B51" s="137"/>
      <c r="C51" s="97">
        <f>('[1]Salaries - Year 4'!C56)*(1+$B$5)</f>
        <v>0</v>
      </c>
      <c r="D51" s="98">
        <f t="shared" si="4"/>
        <v>0</v>
      </c>
      <c r="E51" s="136">
        <f t="shared" si="5"/>
        <v>0</v>
      </c>
      <c r="F51" s="136">
        <f t="shared" si="6"/>
        <v>0</v>
      </c>
      <c r="G51" s="110"/>
    </row>
    <row r="52" spans="1:7" x14ac:dyDescent="0.25">
      <c r="A52" s="102"/>
      <c r="B52" s="137"/>
      <c r="C52" s="97">
        <f>('[1]Salaries - Year 4'!C57)*(1+$B$5)</f>
        <v>0</v>
      </c>
      <c r="D52" s="98">
        <f t="shared" si="4"/>
        <v>0</v>
      </c>
      <c r="E52" s="136">
        <f t="shared" si="5"/>
        <v>0</v>
      </c>
      <c r="F52" s="136">
        <f t="shared" si="6"/>
        <v>0</v>
      </c>
      <c r="G52" s="110"/>
    </row>
    <row r="53" spans="1:7" x14ac:dyDescent="0.25">
      <c r="A53" s="102"/>
      <c r="B53" s="137"/>
      <c r="C53" s="97">
        <f>('[1]Salaries - Year 4'!C58)*(1+$B$5)</f>
        <v>0</v>
      </c>
      <c r="D53" s="98">
        <f t="shared" si="4"/>
        <v>0</v>
      </c>
      <c r="E53" s="136">
        <f t="shared" si="5"/>
        <v>0</v>
      </c>
      <c r="F53" s="136">
        <f t="shared" si="6"/>
        <v>0</v>
      </c>
      <c r="G53" s="110"/>
    </row>
    <row r="54" spans="1:7" x14ac:dyDescent="0.25">
      <c r="A54" s="102"/>
      <c r="B54" s="137"/>
      <c r="C54" s="97">
        <f>('[1]Salaries - Year 4'!C59)*(1+$B$5)</f>
        <v>0</v>
      </c>
      <c r="D54" s="98">
        <f t="shared" si="4"/>
        <v>0</v>
      </c>
      <c r="E54" s="136">
        <f t="shared" si="5"/>
        <v>0</v>
      </c>
      <c r="F54" s="136">
        <f t="shared" si="6"/>
        <v>0</v>
      </c>
      <c r="G54" s="110"/>
    </row>
    <row r="55" spans="1:7" x14ac:dyDescent="0.25">
      <c r="A55" s="102"/>
      <c r="B55" s="137"/>
      <c r="C55" s="97">
        <f>('[1]Salaries - Year 4'!C60)*(1+$B$5)</f>
        <v>0</v>
      </c>
      <c r="D55" s="98">
        <f t="shared" si="4"/>
        <v>0</v>
      </c>
      <c r="E55" s="136">
        <f t="shared" si="5"/>
        <v>0</v>
      </c>
      <c r="F55" s="136">
        <f t="shared" si="6"/>
        <v>0</v>
      </c>
      <c r="G55" s="110"/>
    </row>
    <row r="56" spans="1:7" x14ac:dyDescent="0.25">
      <c r="A56" s="102"/>
      <c r="B56" s="137"/>
      <c r="C56" s="97">
        <f>('[1]Salaries - Year 4'!C61)*(1+$B$5)</f>
        <v>0</v>
      </c>
      <c r="D56" s="98">
        <f t="shared" si="4"/>
        <v>0</v>
      </c>
      <c r="E56" s="136">
        <f t="shared" si="5"/>
        <v>0</v>
      </c>
      <c r="F56" s="136">
        <f t="shared" si="6"/>
        <v>0</v>
      </c>
      <c r="G56" s="110"/>
    </row>
    <row r="57" spans="1:7" ht="15.75" thickBot="1" x14ac:dyDescent="0.3">
      <c r="A57" s="138"/>
      <c r="B57" s="137"/>
      <c r="C57" s="97">
        <f>('[1]Salaries - Year 4'!C62)*(1+$B$5)</f>
        <v>0</v>
      </c>
      <c r="D57" s="98">
        <f t="shared" si="4"/>
        <v>0</v>
      </c>
      <c r="E57" s="136">
        <f t="shared" si="5"/>
        <v>0</v>
      </c>
      <c r="F57" s="136">
        <f t="shared" si="6"/>
        <v>0</v>
      </c>
      <c r="G57" s="110"/>
    </row>
    <row r="58" spans="1:7" ht="15.75" thickBot="1" x14ac:dyDescent="0.3">
      <c r="A58" s="132" t="s">
        <v>164</v>
      </c>
      <c r="B58" s="139">
        <f>SUM(B36:B57)</f>
        <v>12</v>
      </c>
      <c r="C58" s="140"/>
      <c r="D58" s="111">
        <f>SUM(D36:D57)</f>
        <v>368000</v>
      </c>
      <c r="E58" s="111">
        <f>SUM(E36:E57)</f>
        <v>22816</v>
      </c>
      <c r="F58" s="111">
        <f>SUM(F36:F57)</f>
        <v>5336</v>
      </c>
      <c r="G58" s="110"/>
    </row>
    <row r="59" spans="1:7" ht="15.75" thickBot="1" x14ac:dyDescent="0.3">
      <c r="A59" s="110"/>
      <c r="B59" s="110"/>
      <c r="C59" s="110"/>
      <c r="D59" s="110"/>
      <c r="E59" s="110"/>
      <c r="F59" s="110"/>
      <c r="G59" s="110"/>
    </row>
    <row r="60" spans="1:7" ht="15.75" thickBot="1" x14ac:dyDescent="0.3">
      <c r="A60" s="141" t="s">
        <v>170</v>
      </c>
      <c r="B60" s="142" t="s">
        <v>171</v>
      </c>
      <c r="C60" s="110"/>
      <c r="D60" s="110"/>
      <c r="E60" s="110"/>
      <c r="F60" s="110"/>
      <c r="G60" s="110"/>
    </row>
    <row r="61" spans="1:7" ht="15.75" thickBot="1" x14ac:dyDescent="0.3">
      <c r="A61" s="143" t="s">
        <v>172</v>
      </c>
      <c r="B61" s="111">
        <f>D29</f>
        <v>2892000</v>
      </c>
      <c r="C61" s="110"/>
      <c r="D61" s="110"/>
      <c r="E61" s="110"/>
      <c r="F61" s="110"/>
      <c r="G61" s="110"/>
    </row>
    <row r="62" spans="1:7" ht="15.75" thickBot="1" x14ac:dyDescent="0.3">
      <c r="A62" s="144" t="s">
        <v>173</v>
      </c>
      <c r="B62" s="111">
        <f>D58</f>
        <v>368000</v>
      </c>
      <c r="C62" s="110"/>
      <c r="D62" s="110"/>
      <c r="E62" s="110"/>
      <c r="F62" s="110"/>
      <c r="G62" s="110"/>
    </row>
    <row r="63" spans="1:7" ht="15.75" thickBot="1" x14ac:dyDescent="0.3">
      <c r="A63" s="145" t="s">
        <v>174</v>
      </c>
      <c r="B63" s="111">
        <f>SUM(B61:B62)</f>
        <v>3260000</v>
      </c>
      <c r="C63" s="110"/>
      <c r="D63" s="110"/>
      <c r="E63" s="110"/>
      <c r="F63" s="110"/>
      <c r="G63" s="110"/>
    </row>
    <row r="64" spans="1:7" x14ac:dyDescent="0.25">
      <c r="A64" s="110"/>
      <c r="B64" s="110"/>
      <c r="C64" s="110"/>
      <c r="D64" s="110"/>
      <c r="E64" s="110"/>
      <c r="F64" s="110"/>
      <c r="G64" s="110"/>
    </row>
    <row r="65" spans="1:7" ht="15.75" thickBot="1" x14ac:dyDescent="0.3">
      <c r="A65" s="110"/>
      <c r="B65" s="110"/>
      <c r="C65" s="110"/>
      <c r="D65" s="110"/>
      <c r="E65" s="110"/>
      <c r="F65" s="110"/>
      <c r="G65" s="110"/>
    </row>
    <row r="66" spans="1:7" ht="15.75" thickBot="1" x14ac:dyDescent="0.3">
      <c r="A66" s="141" t="s">
        <v>175</v>
      </c>
      <c r="B66" s="142" t="s">
        <v>171</v>
      </c>
      <c r="C66" s="1"/>
      <c r="D66" s="1"/>
      <c r="E66" s="1"/>
      <c r="F66" s="1"/>
      <c r="G66" s="1"/>
    </row>
    <row r="67" spans="1:7" ht="15.75" thickBot="1" x14ac:dyDescent="0.3">
      <c r="A67" s="143" t="s">
        <v>172</v>
      </c>
      <c r="B67" s="111">
        <f>G29</f>
        <v>41934</v>
      </c>
      <c r="C67" s="1"/>
      <c r="D67" s="1"/>
      <c r="E67" s="1"/>
      <c r="F67" s="1"/>
      <c r="G67" s="1"/>
    </row>
    <row r="68" spans="1:7" ht="15.75" thickBot="1" x14ac:dyDescent="0.3">
      <c r="A68" s="144" t="s">
        <v>173</v>
      </c>
      <c r="B68" s="111">
        <f>F58</f>
        <v>5336</v>
      </c>
      <c r="C68" s="1"/>
      <c r="D68" s="1"/>
      <c r="E68" s="1"/>
      <c r="F68" s="1"/>
      <c r="G68" s="1"/>
    </row>
    <row r="69" spans="1:7" ht="15.75" thickBot="1" x14ac:dyDescent="0.3">
      <c r="A69" s="145" t="s">
        <v>176</v>
      </c>
      <c r="B69" s="111">
        <f>SUM(B67:B68)</f>
        <v>47270</v>
      </c>
      <c r="C69" s="1"/>
      <c r="D69" s="1"/>
      <c r="E69" s="1"/>
      <c r="F69" s="1"/>
      <c r="G69" s="1"/>
    </row>
    <row r="70" spans="1:7" x14ac:dyDescent="0.25">
      <c r="A70" s="1"/>
      <c r="B70" s="1"/>
      <c r="C70" s="1"/>
      <c r="D70" s="1"/>
      <c r="E70" s="1"/>
      <c r="F70" s="1"/>
      <c r="G70" s="1"/>
    </row>
    <row r="71" spans="1:7" ht="15.75" thickBot="1" x14ac:dyDescent="0.3">
      <c r="A71" s="1"/>
      <c r="B71" s="1"/>
      <c r="C71" s="1"/>
      <c r="D71" s="1"/>
      <c r="E71" s="1"/>
      <c r="F71" s="1"/>
      <c r="G71" s="1"/>
    </row>
    <row r="72" spans="1:7" ht="15.75" thickBot="1" x14ac:dyDescent="0.3">
      <c r="A72" s="141" t="s">
        <v>177</v>
      </c>
      <c r="B72" s="142" t="s">
        <v>171</v>
      </c>
      <c r="C72" s="1"/>
      <c r="D72" s="1"/>
      <c r="E72" s="1"/>
      <c r="F72" s="1"/>
      <c r="G72" s="1"/>
    </row>
    <row r="73" spans="1:7" ht="15.75" thickBot="1" x14ac:dyDescent="0.3">
      <c r="A73" s="143" t="s">
        <v>178</v>
      </c>
      <c r="B73" s="146">
        <f>B29</f>
        <v>56</v>
      </c>
      <c r="C73" s="1"/>
      <c r="D73" s="1"/>
      <c r="E73" s="1"/>
      <c r="F73" s="1"/>
      <c r="G73" s="1"/>
    </row>
    <row r="74" spans="1:7" ht="15.75" thickBot="1" x14ac:dyDescent="0.3">
      <c r="A74" s="143" t="s">
        <v>179</v>
      </c>
      <c r="B74" s="146">
        <f>B58</f>
        <v>12</v>
      </c>
      <c r="C74" s="1"/>
      <c r="D74" s="1"/>
      <c r="E74" s="1"/>
      <c r="F74" s="1"/>
      <c r="G74" s="1"/>
    </row>
    <row r="75" spans="1:7" ht="15.75" thickBot="1" x14ac:dyDescent="0.3">
      <c r="A75" s="145" t="s">
        <v>180</v>
      </c>
      <c r="B75" s="146">
        <f>SUM(B73:B74)</f>
        <v>68</v>
      </c>
      <c r="C75" s="1"/>
      <c r="D75" s="1"/>
      <c r="E75" s="1"/>
      <c r="F75" s="1"/>
      <c r="G75" s="1"/>
    </row>
    <row r="76" spans="1:7" x14ac:dyDescent="0.25">
      <c r="A76" s="1"/>
      <c r="B76" s="1"/>
      <c r="C76" s="1"/>
      <c r="D76" s="1"/>
      <c r="E76" s="1"/>
      <c r="F76" s="1"/>
      <c r="G76" s="1"/>
    </row>
    <row r="77" spans="1:7" ht="15.75" thickBot="1" x14ac:dyDescent="0.3">
      <c r="A77" s="1"/>
      <c r="B77" s="1"/>
      <c r="C77" s="1"/>
      <c r="D77" s="1"/>
      <c r="E77" s="1"/>
      <c r="F77" s="1"/>
      <c r="G77" s="1"/>
    </row>
    <row r="78" spans="1:7" ht="27" thickBot="1" x14ac:dyDescent="0.3">
      <c r="A78" s="147" t="s">
        <v>205</v>
      </c>
      <c r="B78" s="148"/>
      <c r="C78" s="1"/>
      <c r="D78" s="1"/>
      <c r="E78" s="1"/>
      <c r="F78" s="1"/>
      <c r="G78" s="1"/>
    </row>
    <row r="79" spans="1:7" ht="15.75" thickBot="1" x14ac:dyDescent="0.3">
      <c r="A79" s="1"/>
      <c r="B79" s="1"/>
      <c r="C79" s="1"/>
      <c r="D79" s="1"/>
      <c r="E79" s="1"/>
      <c r="F79" s="1"/>
      <c r="G79" s="1"/>
    </row>
    <row r="80" spans="1:7" ht="30.75" thickBot="1" x14ac:dyDescent="0.3">
      <c r="A80" s="149" t="s">
        <v>182</v>
      </c>
      <c r="B80" s="150" t="s">
        <v>183</v>
      </c>
      <c r="C80" s="150" t="s">
        <v>150</v>
      </c>
      <c r="D80" s="150" t="s">
        <v>184</v>
      </c>
      <c r="E80" s="150" t="s">
        <v>185</v>
      </c>
      <c r="F80" s="1"/>
      <c r="G80" s="1"/>
    </row>
    <row r="81" spans="1:7" x14ac:dyDescent="0.25">
      <c r="A81" s="151" t="s">
        <v>186</v>
      </c>
      <c r="B81" s="152">
        <f>B27</f>
        <v>2</v>
      </c>
      <c r="C81" s="153">
        <f>D27</f>
        <v>120000</v>
      </c>
      <c r="D81" s="154">
        <f>100% +$B$78</f>
        <v>1</v>
      </c>
      <c r="E81" s="155">
        <f>C81*D81</f>
        <v>120000</v>
      </c>
      <c r="F81" s="1"/>
      <c r="G81" s="1"/>
    </row>
    <row r="82" spans="1:7" x14ac:dyDescent="0.25">
      <c r="A82" s="156" t="s">
        <v>187</v>
      </c>
      <c r="B82" s="157">
        <f>B28</f>
        <v>2</v>
      </c>
      <c r="C82" s="158">
        <f>D28</f>
        <v>50000</v>
      </c>
      <c r="D82" s="159">
        <f>100% +$B$78</f>
        <v>1</v>
      </c>
      <c r="E82" s="160">
        <f>C82*D82</f>
        <v>50000</v>
      </c>
      <c r="F82" s="1"/>
      <c r="G82" s="1"/>
    </row>
    <row r="83" spans="1:7" x14ac:dyDescent="0.25">
      <c r="A83" s="161"/>
      <c r="B83" s="12"/>
      <c r="C83" s="12"/>
      <c r="D83" s="12"/>
      <c r="E83" s="1"/>
      <c r="F83" s="1"/>
      <c r="G83" s="1"/>
    </row>
    <row r="84" spans="1:7" ht="15.75" thickBot="1" x14ac:dyDescent="0.3">
      <c r="A84" s="1"/>
      <c r="B84" s="1"/>
      <c r="C84" s="1"/>
      <c r="D84" s="1"/>
      <c r="E84" s="1"/>
      <c r="F84" s="1"/>
      <c r="G84" s="1"/>
    </row>
    <row r="85" spans="1:7" ht="39.75" thickBot="1" x14ac:dyDescent="0.3">
      <c r="A85" s="3" t="s">
        <v>188</v>
      </c>
      <c r="B85" s="162" t="s">
        <v>171</v>
      </c>
      <c r="C85" s="163" t="s">
        <v>189</v>
      </c>
      <c r="D85" s="163" t="s">
        <v>190</v>
      </c>
      <c r="E85" s="1"/>
      <c r="F85" s="1"/>
      <c r="G85" s="1"/>
    </row>
    <row r="86" spans="1:7" ht="15.75" thickBot="1" x14ac:dyDescent="0.3">
      <c r="A86" s="164" t="s">
        <v>191</v>
      </c>
      <c r="B86" s="165">
        <f>E81/(B81+0.00000000000001)</f>
        <v>59999.999999999694</v>
      </c>
      <c r="C86" s="166">
        <v>0</v>
      </c>
      <c r="D86" s="166">
        <f>E81</f>
        <v>120000</v>
      </c>
      <c r="E86" s="1"/>
      <c r="F86" s="1"/>
      <c r="G86" s="1"/>
    </row>
    <row r="87" spans="1:7" ht="15.75" thickBot="1" x14ac:dyDescent="0.3">
      <c r="A87" s="164" t="s">
        <v>192</v>
      </c>
      <c r="B87" s="167">
        <f>VLOOKUP(B86,C86:D87,2,TRUE)</f>
        <v>120000</v>
      </c>
      <c r="C87" s="166">
        <v>90000</v>
      </c>
      <c r="D87" s="166">
        <f>B81*C87</f>
        <v>180000</v>
      </c>
      <c r="E87" s="1"/>
      <c r="F87" s="1"/>
      <c r="G87" s="1"/>
    </row>
    <row r="88" spans="1:7" x14ac:dyDescent="0.25">
      <c r="A88" s="1"/>
      <c r="B88" s="1"/>
      <c r="C88" s="1"/>
      <c r="D88" s="1"/>
      <c r="E88" s="1"/>
      <c r="F88" s="1"/>
      <c r="G88" s="1"/>
    </row>
    <row r="89" spans="1:7" ht="15.75" thickBot="1" x14ac:dyDescent="0.3">
      <c r="A89" s="1"/>
      <c r="B89" s="1"/>
      <c r="C89" s="1"/>
      <c r="D89" s="1"/>
      <c r="E89" s="1"/>
      <c r="F89" s="1"/>
      <c r="G89" s="1"/>
    </row>
    <row r="90" spans="1:7" ht="39.75" thickBot="1" x14ac:dyDescent="0.3">
      <c r="A90" s="3" t="s">
        <v>193</v>
      </c>
      <c r="B90" s="162" t="s">
        <v>171</v>
      </c>
      <c r="C90" s="163" t="s">
        <v>189</v>
      </c>
      <c r="D90" s="163" t="s">
        <v>190</v>
      </c>
      <c r="E90" s="1"/>
      <c r="F90" s="1"/>
      <c r="G90" s="1"/>
    </row>
    <row r="91" spans="1:7" ht="15.75" thickBot="1" x14ac:dyDescent="0.3">
      <c r="A91" s="164" t="s">
        <v>191</v>
      </c>
      <c r="B91" s="165">
        <f>E82/(B82+0.00000000000001)</f>
        <v>24999.999999999873</v>
      </c>
      <c r="C91" s="166">
        <v>0</v>
      </c>
      <c r="D91" s="166">
        <f>E82</f>
        <v>50000</v>
      </c>
      <c r="E91" s="1"/>
      <c r="F91" s="1"/>
      <c r="G91" s="1"/>
    </row>
    <row r="92" spans="1:7" ht="15.75" thickBot="1" x14ac:dyDescent="0.3">
      <c r="A92" s="164" t="s">
        <v>192</v>
      </c>
      <c r="B92" s="167">
        <f>VLOOKUP(B91,C91:D92,2,TRUE)</f>
        <v>50000</v>
      </c>
      <c r="C92" s="166">
        <v>40000</v>
      </c>
      <c r="D92" s="166">
        <f>B82*C92</f>
        <v>80000</v>
      </c>
      <c r="E92" s="1"/>
      <c r="F92" s="1"/>
      <c r="G92" s="1"/>
    </row>
    <row r="93" spans="1:7" x14ac:dyDescent="0.25">
      <c r="A93" s="1"/>
      <c r="B93" s="1"/>
      <c r="C93" s="1"/>
      <c r="D93" s="1"/>
      <c r="E93" s="1"/>
      <c r="F93" s="1"/>
      <c r="G93" s="1"/>
    </row>
    <row r="94" spans="1:7" ht="15.75" thickBot="1" x14ac:dyDescent="0.3">
      <c r="A94" s="1"/>
      <c r="B94" s="1"/>
      <c r="C94" s="1"/>
      <c r="D94" s="1"/>
      <c r="E94" s="1"/>
      <c r="F94" s="1"/>
      <c r="G94" s="1"/>
    </row>
    <row r="95" spans="1:7" ht="15.75" thickBot="1" x14ac:dyDescent="0.3">
      <c r="A95" s="168" t="s">
        <v>194</v>
      </c>
      <c r="B95" s="169">
        <f>B87+B92</f>
        <v>170000</v>
      </c>
      <c r="C95" s="1"/>
      <c r="D95" s="1"/>
      <c r="E95" s="1"/>
      <c r="F95" s="1"/>
      <c r="G95" s="1"/>
    </row>
    <row r="96" spans="1:7" x14ac:dyDescent="0.25">
      <c r="A96" s="1"/>
      <c r="B96" s="1"/>
      <c r="C96" s="1"/>
      <c r="D96" s="1"/>
      <c r="E96" s="1"/>
      <c r="F96" s="1"/>
      <c r="G96" s="1"/>
    </row>
  </sheetData>
  <mergeCells count="7">
    <mergeCell ref="A35:D35"/>
    <mergeCell ref="A9:D9"/>
    <mergeCell ref="A10:D10"/>
    <mergeCell ref="A12:D12"/>
    <mergeCell ref="A31:C31"/>
    <mergeCell ref="A33:D33"/>
    <mergeCell ref="A34:D34"/>
  </mergeCells>
  <dataValidations count="1">
    <dataValidation allowBlank="1" showInputMessage="1" showErrorMessage="1" prompt="You may change any of the job titles." sqref="A14:A18 A27:A28 A20:A25 A39:A57"/>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8"/>
  <sheetViews>
    <sheetView topLeftCell="A150" workbookViewId="0">
      <selection activeCell="A144" sqref="A144"/>
    </sheetView>
  </sheetViews>
  <sheetFormatPr defaultRowHeight="15" x14ac:dyDescent="0.25"/>
  <cols>
    <col min="1" max="1" width="79.42578125" customWidth="1"/>
    <col min="2" max="2" width="20.85546875" customWidth="1"/>
    <col min="3" max="3" width="17.42578125" customWidth="1"/>
    <col min="4" max="4" width="18.42578125" customWidth="1"/>
    <col min="5" max="5" width="17.140625" customWidth="1"/>
    <col min="6" max="6" width="14.28515625" customWidth="1"/>
    <col min="7" max="7" width="79.42578125"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18.600000000000001" thickBot="1" x14ac:dyDescent="0.45">
      <c r="A1" s="893" t="e">
        <f>'[1]Budget with Assumptions'!$A$2</f>
        <v>#REF!</v>
      </c>
      <c r="B1" s="894"/>
      <c r="C1" s="175"/>
      <c r="D1" s="175"/>
      <c r="E1" s="176"/>
      <c r="F1" s="10"/>
    </row>
    <row r="2" spans="1:29" ht="14.45" x14ac:dyDescent="0.35">
      <c r="A2" s="177"/>
      <c r="B2" s="175"/>
      <c r="C2" s="175"/>
      <c r="D2" s="175"/>
      <c r="E2" s="176"/>
      <c r="F2" s="10"/>
    </row>
    <row r="3" spans="1:29" ht="14.45" x14ac:dyDescent="0.35">
      <c r="A3" s="178"/>
      <c r="B3" s="175"/>
      <c r="C3" s="175"/>
      <c r="D3" s="175"/>
      <c r="E3" s="176"/>
      <c r="F3" s="10"/>
    </row>
    <row r="4" spans="1:29" ht="14.45" x14ac:dyDescent="0.35">
      <c r="A4" s="178"/>
      <c r="B4" s="175"/>
      <c r="C4" s="175"/>
      <c r="D4" s="175"/>
      <c r="E4" s="176"/>
      <c r="F4" s="10"/>
    </row>
    <row r="5" spans="1:29" thickBot="1" x14ac:dyDescent="0.4">
      <c r="A5" s="178"/>
      <c r="B5" s="175"/>
      <c r="C5" s="175"/>
      <c r="D5" s="175"/>
      <c r="E5" s="176"/>
      <c r="F5" s="10"/>
    </row>
    <row r="6" spans="1:29" thickBot="1" x14ac:dyDescent="0.4">
      <c r="A6" s="895" t="s">
        <v>0</v>
      </c>
      <c r="B6" s="896"/>
      <c r="C6" s="896"/>
      <c r="D6" s="896"/>
      <c r="E6" s="896"/>
      <c r="F6" s="897"/>
      <c r="G6" s="895" t="s">
        <v>0</v>
      </c>
      <c r="H6" s="896"/>
      <c r="I6" s="896"/>
      <c r="J6" s="896"/>
      <c r="K6" s="896"/>
      <c r="L6" s="895" t="s">
        <v>0</v>
      </c>
      <c r="M6" s="896"/>
      <c r="N6" s="896"/>
      <c r="O6" s="896"/>
      <c r="P6" s="896"/>
      <c r="Q6" s="897"/>
      <c r="R6" s="898" t="s">
        <v>0</v>
      </c>
      <c r="S6" s="896"/>
      <c r="T6" s="896"/>
      <c r="U6" s="896"/>
      <c r="V6" s="896"/>
      <c r="W6" s="897"/>
      <c r="X6" s="898" t="s">
        <v>0</v>
      </c>
      <c r="Y6" s="896"/>
      <c r="Z6" s="896"/>
      <c r="AA6" s="896"/>
      <c r="AB6" s="896"/>
      <c r="AC6" s="897"/>
    </row>
    <row r="7" spans="1:29" ht="18.600000000000001" thickBot="1" x14ac:dyDescent="0.45">
      <c r="A7" s="899">
        <f>'[1]Budget with Assumptions'!L9</f>
        <v>2019</v>
      </c>
      <c r="B7" s="900"/>
      <c r="C7" s="900"/>
      <c r="D7" s="900"/>
      <c r="E7" s="900"/>
      <c r="F7" s="901"/>
      <c r="G7" s="899">
        <f>'[1]Budget with Assumptions'!N9</f>
        <v>2020</v>
      </c>
      <c r="H7" s="900"/>
      <c r="I7" s="900"/>
      <c r="J7" s="900"/>
      <c r="K7" s="900"/>
      <c r="L7" s="899">
        <f>'[1]Budget with Assumptions'!P9</f>
        <v>2021</v>
      </c>
      <c r="M7" s="900"/>
      <c r="N7" s="900"/>
      <c r="O7" s="900"/>
      <c r="P7" s="900"/>
      <c r="Q7" s="901"/>
      <c r="R7" s="900">
        <f>'[1]Budget with Assumptions'!R9</f>
        <v>2022</v>
      </c>
      <c r="S7" s="900"/>
      <c r="T7" s="900"/>
      <c r="U7" s="900"/>
      <c r="V7" s="900"/>
      <c r="W7" s="901"/>
      <c r="X7" s="900">
        <f>'[1]Budget with Assumptions'!T9</f>
        <v>2023</v>
      </c>
      <c r="Y7" s="900"/>
      <c r="Z7" s="900"/>
      <c r="AA7" s="900"/>
      <c r="AB7" s="900"/>
      <c r="AC7" s="901"/>
    </row>
    <row r="8" spans="1:29" thickBot="1" x14ac:dyDescent="0.4">
      <c r="A8" s="179"/>
      <c r="B8" s="180"/>
      <c r="C8" s="180"/>
      <c r="D8" s="180"/>
      <c r="E8" s="181"/>
      <c r="F8" s="182"/>
      <c r="G8" s="183"/>
      <c r="H8" s="184"/>
      <c r="I8" s="184"/>
      <c r="J8" s="184"/>
      <c r="K8" s="184"/>
      <c r="L8" s="183"/>
      <c r="M8" s="184"/>
      <c r="N8" s="184"/>
      <c r="O8" s="184"/>
      <c r="P8" s="184"/>
      <c r="Q8" s="185"/>
      <c r="R8" s="184"/>
      <c r="S8" s="184"/>
      <c r="T8" s="184"/>
      <c r="U8" s="184"/>
      <c r="V8" s="184"/>
      <c r="W8" s="185"/>
      <c r="X8" s="184"/>
      <c r="Y8" s="184"/>
      <c r="Z8" s="184"/>
      <c r="AA8" s="184"/>
      <c r="AB8" s="184"/>
      <c r="AC8" s="185"/>
    </row>
    <row r="9" spans="1:29" ht="18.600000000000001" thickBot="1" x14ac:dyDescent="0.45">
      <c r="A9" s="884">
        <f>A7</f>
        <v>2019</v>
      </c>
      <c r="B9" s="885"/>
      <c r="C9" s="186"/>
      <c r="D9" s="186"/>
      <c r="E9" s="187"/>
      <c r="F9" s="188"/>
      <c r="G9" s="884">
        <f>G7</f>
        <v>2020</v>
      </c>
      <c r="H9" s="885"/>
      <c r="I9" s="186"/>
      <c r="J9" s="186"/>
      <c r="K9" s="187"/>
      <c r="L9" s="884">
        <f>L7</f>
        <v>2021</v>
      </c>
      <c r="M9" s="885"/>
      <c r="N9" s="186"/>
      <c r="O9" s="186"/>
      <c r="P9" s="187"/>
      <c r="Q9" s="189"/>
      <c r="R9" s="886">
        <f>R7</f>
        <v>2022</v>
      </c>
      <c r="S9" s="885"/>
      <c r="T9" s="186"/>
      <c r="U9" s="186"/>
      <c r="V9" s="187"/>
      <c r="W9" s="189"/>
      <c r="X9" s="886">
        <f>X7</f>
        <v>2023</v>
      </c>
      <c r="Y9" s="885"/>
      <c r="Z9" s="186"/>
      <c r="AA9" s="186"/>
      <c r="AB9" s="187"/>
      <c r="AC9" s="189"/>
    </row>
    <row r="10" spans="1:29" thickBot="1" x14ac:dyDescent="0.4">
      <c r="A10" s="190" t="s">
        <v>206</v>
      </c>
      <c r="B10" s="13" t="s">
        <v>207</v>
      </c>
      <c r="C10" s="186"/>
      <c r="D10" s="186"/>
      <c r="E10" s="187"/>
      <c r="F10" s="188"/>
      <c r="G10" s="190" t="s">
        <v>206</v>
      </c>
      <c r="H10" s="13" t="s">
        <v>207</v>
      </c>
      <c r="I10" s="186"/>
      <c r="J10" s="186"/>
      <c r="K10" s="187"/>
      <c r="L10" s="190" t="s">
        <v>206</v>
      </c>
      <c r="M10" s="13" t="s">
        <v>207</v>
      </c>
      <c r="N10" s="186"/>
      <c r="O10" s="186"/>
      <c r="P10" s="187"/>
      <c r="Q10" s="189"/>
      <c r="R10" s="191" t="s">
        <v>206</v>
      </c>
      <c r="S10" s="13" t="s">
        <v>207</v>
      </c>
      <c r="T10" s="186"/>
      <c r="U10" s="186"/>
      <c r="V10" s="187"/>
      <c r="W10" s="189"/>
      <c r="X10" s="191" t="s">
        <v>206</v>
      </c>
      <c r="Y10" s="13" t="s">
        <v>207</v>
      </c>
      <c r="Z10" s="186"/>
      <c r="AA10" s="186"/>
      <c r="AB10" s="187"/>
      <c r="AC10" s="189"/>
    </row>
    <row r="11" spans="1:29" ht="14.45" x14ac:dyDescent="0.35">
      <c r="A11" s="192" t="s">
        <v>208</v>
      </c>
      <c r="B11" s="193">
        <v>5032</v>
      </c>
      <c r="C11" s="186"/>
      <c r="D11" s="186"/>
      <c r="E11" s="187"/>
      <c r="F11" s="188"/>
      <c r="G11" s="192" t="str">
        <f t="shared" ref="G11:G16" si="0">A11</f>
        <v>SBB Grades K-3</v>
      </c>
      <c r="H11" s="193">
        <f>$B$11</f>
        <v>5032</v>
      </c>
      <c r="I11" s="186"/>
      <c r="J11" s="186"/>
      <c r="K11" s="187"/>
      <c r="L11" s="192" t="str">
        <f t="shared" ref="L11:L16" si="1">A11</f>
        <v>SBB Grades K-3</v>
      </c>
      <c r="M11" s="193">
        <f>$B$11</f>
        <v>5032</v>
      </c>
      <c r="N11" s="186"/>
      <c r="O11" s="186"/>
      <c r="P11" s="187"/>
      <c r="Q11" s="189"/>
      <c r="R11" s="194" t="str">
        <f t="shared" ref="R11:R16" si="2">A11</f>
        <v>SBB Grades K-3</v>
      </c>
      <c r="S11" s="193">
        <f>$B$11</f>
        <v>5032</v>
      </c>
      <c r="T11" s="186"/>
      <c r="U11" s="186"/>
      <c r="V11" s="187"/>
      <c r="W11" s="189"/>
      <c r="X11" s="194" t="str">
        <f t="shared" ref="X11:X16" si="3">A11</f>
        <v>SBB Grades K-3</v>
      </c>
      <c r="Y11" s="193">
        <f>$B$11</f>
        <v>5032</v>
      </c>
      <c r="Z11" s="186"/>
      <c r="AA11" s="186"/>
      <c r="AB11" s="187"/>
      <c r="AC11" s="189"/>
    </row>
    <row r="12" spans="1:29" ht="14.45" x14ac:dyDescent="0.35">
      <c r="A12" s="195" t="s">
        <v>209</v>
      </c>
      <c r="B12" s="196">
        <v>1798</v>
      </c>
      <c r="C12" s="186"/>
      <c r="D12" s="186"/>
      <c r="E12" s="187"/>
      <c r="F12" s="188"/>
      <c r="G12" s="192" t="str">
        <f t="shared" si="0"/>
        <v>Non-SBB K-3</v>
      </c>
      <c r="H12" s="193">
        <f>$B$12</f>
        <v>1798</v>
      </c>
      <c r="I12" s="186"/>
      <c r="J12" s="186"/>
      <c r="K12" s="187"/>
      <c r="L12" s="192" t="str">
        <f t="shared" si="1"/>
        <v>Non-SBB K-3</v>
      </c>
      <c r="M12" s="193">
        <f>$B$12</f>
        <v>1798</v>
      </c>
      <c r="N12" s="186"/>
      <c r="O12" s="186"/>
      <c r="P12" s="187"/>
      <c r="Q12" s="189"/>
      <c r="R12" s="194" t="str">
        <f t="shared" si="2"/>
        <v>Non-SBB K-3</v>
      </c>
      <c r="S12" s="193">
        <f>$B$12</f>
        <v>1798</v>
      </c>
      <c r="T12" s="186"/>
      <c r="U12" s="186"/>
      <c r="V12" s="187"/>
      <c r="W12" s="189"/>
      <c r="X12" s="194" t="str">
        <f t="shared" si="3"/>
        <v>Non-SBB K-3</v>
      </c>
      <c r="Y12" s="193">
        <f>$B$12</f>
        <v>1798</v>
      </c>
      <c r="Z12" s="186"/>
      <c r="AA12" s="186"/>
      <c r="AB12" s="187"/>
      <c r="AC12" s="189"/>
    </row>
    <row r="13" spans="1:29" ht="14.45" x14ac:dyDescent="0.35">
      <c r="A13" s="197" t="s">
        <v>210</v>
      </c>
      <c r="B13" s="198">
        <v>4703</v>
      </c>
      <c r="C13" s="186"/>
      <c r="D13" s="186"/>
      <c r="E13" s="187"/>
      <c r="F13" s="188"/>
      <c r="G13" s="199" t="str">
        <f t="shared" si="0"/>
        <v>SBB Grades 4-8 (for schools that do NOT have HS grades)</v>
      </c>
      <c r="H13" s="200">
        <f>$B$13</f>
        <v>4703</v>
      </c>
      <c r="I13" s="186"/>
      <c r="J13" s="186"/>
      <c r="K13" s="187"/>
      <c r="L13" s="199" t="str">
        <f t="shared" si="1"/>
        <v>SBB Grades 4-8 (for schools that do NOT have HS grades)</v>
      </c>
      <c r="M13" s="200">
        <f>$B$13</f>
        <v>4703</v>
      </c>
      <c r="N13" s="186"/>
      <c r="O13" s="186"/>
      <c r="P13" s="187"/>
      <c r="Q13" s="189"/>
      <c r="R13" s="201" t="str">
        <f t="shared" si="2"/>
        <v>SBB Grades 4-8 (for schools that do NOT have HS grades)</v>
      </c>
      <c r="S13" s="200">
        <f>$B$13</f>
        <v>4703</v>
      </c>
      <c r="T13" s="186"/>
      <c r="U13" s="186"/>
      <c r="V13" s="187"/>
      <c r="W13" s="189"/>
      <c r="X13" s="201" t="str">
        <f t="shared" si="3"/>
        <v>SBB Grades 4-8 (for schools that do NOT have HS grades)</v>
      </c>
      <c r="Y13" s="200">
        <f>$B$13</f>
        <v>4703</v>
      </c>
      <c r="Z13" s="186"/>
      <c r="AA13" s="186"/>
      <c r="AB13" s="187"/>
      <c r="AC13" s="189"/>
    </row>
    <row r="14" spans="1:29" ht="14.45" x14ac:dyDescent="0.35">
      <c r="A14" s="197" t="s">
        <v>211</v>
      </c>
      <c r="B14" s="198">
        <v>1680</v>
      </c>
      <c r="C14" s="186"/>
      <c r="D14" s="186"/>
      <c r="E14" s="187"/>
      <c r="F14" s="188"/>
      <c r="G14" s="199" t="str">
        <f t="shared" si="0"/>
        <v>Non-SBB Grades 4-8 (for schools that do NOT have HS grades)</v>
      </c>
      <c r="H14" s="200">
        <f>$B$14</f>
        <v>1680</v>
      </c>
      <c r="I14" s="186"/>
      <c r="J14" s="186"/>
      <c r="K14" s="187"/>
      <c r="L14" s="199" t="str">
        <f t="shared" si="1"/>
        <v>Non-SBB Grades 4-8 (for schools that do NOT have HS grades)</v>
      </c>
      <c r="M14" s="200">
        <f>$B$14</f>
        <v>1680</v>
      </c>
      <c r="N14" s="186"/>
      <c r="O14" s="186"/>
      <c r="P14" s="187"/>
      <c r="Q14" s="189"/>
      <c r="R14" s="201" t="str">
        <f t="shared" si="2"/>
        <v>Non-SBB Grades 4-8 (for schools that do NOT have HS grades)</v>
      </c>
      <c r="S14" s="200">
        <f>$B$14</f>
        <v>1680</v>
      </c>
      <c r="T14" s="186"/>
      <c r="U14" s="186"/>
      <c r="V14" s="187"/>
      <c r="W14" s="189"/>
      <c r="X14" s="201" t="str">
        <f t="shared" si="3"/>
        <v>Non-SBB Grades 4-8 (for schools that do NOT have HS grades)</v>
      </c>
      <c r="Y14" s="200">
        <f>$B$14</f>
        <v>1680</v>
      </c>
      <c r="Z14" s="186"/>
      <c r="AA14" s="186"/>
      <c r="AB14" s="187"/>
      <c r="AC14" s="189"/>
    </row>
    <row r="15" spans="1:29" ht="14.45" x14ac:dyDescent="0.35">
      <c r="A15" s="195" t="s">
        <v>212</v>
      </c>
      <c r="B15" s="196">
        <v>5831</v>
      </c>
      <c r="C15" s="186"/>
      <c r="D15" s="186"/>
      <c r="E15" s="187"/>
      <c r="F15" s="188"/>
      <c r="G15" s="192" t="str">
        <f t="shared" si="0"/>
        <v>SBB High School (Grades 9-12 or 6-12)</v>
      </c>
      <c r="H15" s="196">
        <f>$B$15</f>
        <v>5831</v>
      </c>
      <c r="I15" s="186"/>
      <c r="J15" s="186"/>
      <c r="K15" s="187"/>
      <c r="L15" s="192" t="str">
        <f t="shared" si="1"/>
        <v>SBB High School (Grades 9-12 or 6-12)</v>
      </c>
      <c r="M15" s="196">
        <f>$B$15</f>
        <v>5831</v>
      </c>
      <c r="N15" s="186"/>
      <c r="O15" s="186"/>
      <c r="P15" s="187"/>
      <c r="Q15" s="189"/>
      <c r="R15" s="194" t="str">
        <f t="shared" si="2"/>
        <v>SBB High School (Grades 9-12 or 6-12)</v>
      </c>
      <c r="S15" s="196">
        <f>$B$15</f>
        <v>5831</v>
      </c>
      <c r="T15" s="186"/>
      <c r="U15" s="186"/>
      <c r="V15" s="187"/>
      <c r="W15" s="189"/>
      <c r="X15" s="194" t="str">
        <f t="shared" si="3"/>
        <v>SBB High School (Grades 9-12 or 6-12)</v>
      </c>
      <c r="Y15" s="196">
        <f>$B$15</f>
        <v>5831</v>
      </c>
      <c r="Z15" s="186"/>
      <c r="AA15" s="186"/>
      <c r="AB15" s="187"/>
      <c r="AC15" s="189"/>
    </row>
    <row r="16" spans="1:29" ht="14.45" x14ac:dyDescent="0.35">
      <c r="A16" s="202" t="s">
        <v>213</v>
      </c>
      <c r="B16" s="196">
        <v>2083</v>
      </c>
      <c r="C16" s="186"/>
      <c r="D16" s="186"/>
      <c r="E16" s="187"/>
      <c r="F16" s="188"/>
      <c r="G16" s="192" t="str">
        <f t="shared" si="0"/>
        <v>Non-SBB High School (Grades 9-12 or 6-12)</v>
      </c>
      <c r="H16" s="196">
        <f>$B$16</f>
        <v>2083</v>
      </c>
      <c r="I16" s="186"/>
      <c r="J16" s="186"/>
      <c r="K16" s="187"/>
      <c r="L16" s="192" t="str">
        <f t="shared" si="1"/>
        <v>Non-SBB High School (Grades 9-12 or 6-12)</v>
      </c>
      <c r="M16" s="196">
        <f>$B$16</f>
        <v>2083</v>
      </c>
      <c r="N16" s="186"/>
      <c r="O16" s="186"/>
      <c r="P16" s="187"/>
      <c r="Q16" s="189"/>
      <c r="R16" s="194" t="str">
        <f t="shared" si="2"/>
        <v>Non-SBB High School (Grades 9-12 or 6-12)</v>
      </c>
      <c r="S16" s="196">
        <f>$B$16</f>
        <v>2083</v>
      </c>
      <c r="T16" s="186"/>
      <c r="U16" s="186"/>
      <c r="V16" s="187"/>
      <c r="W16" s="189"/>
      <c r="X16" s="194" t="str">
        <f t="shared" si="3"/>
        <v>Non-SBB High School (Grades 9-12 or 6-12)</v>
      </c>
      <c r="Y16" s="196">
        <f>B16</f>
        <v>2083</v>
      </c>
      <c r="Z16" s="186"/>
      <c r="AA16" s="186"/>
      <c r="AB16" s="187"/>
      <c r="AC16" s="189"/>
    </row>
    <row r="17" spans="1:29" ht="14.45" x14ac:dyDescent="0.35">
      <c r="A17" s="203"/>
      <c r="B17" s="204"/>
      <c r="C17" s="186"/>
      <c r="D17" s="186"/>
      <c r="E17" s="187"/>
      <c r="F17" s="188"/>
      <c r="G17" s="203"/>
      <c r="H17" s="204"/>
      <c r="I17" s="186"/>
      <c r="J17" s="186"/>
      <c r="K17" s="187"/>
      <c r="L17" s="205"/>
      <c r="M17" s="206"/>
      <c r="N17" s="186"/>
      <c r="O17" s="186"/>
      <c r="P17" s="187"/>
      <c r="Q17" s="189"/>
      <c r="R17" s="177"/>
      <c r="S17" s="206"/>
      <c r="T17" s="186"/>
      <c r="U17" s="186"/>
      <c r="V17" s="187"/>
      <c r="W17" s="189"/>
      <c r="X17" s="177"/>
      <c r="Y17" s="206"/>
      <c r="Z17" s="186"/>
      <c r="AA17" s="186"/>
      <c r="AB17" s="187"/>
      <c r="AC17" s="189"/>
    </row>
    <row r="18" spans="1:29" ht="14.45" x14ac:dyDescent="0.35">
      <c r="A18" s="205"/>
      <c r="B18" s="204"/>
      <c r="C18" s="186"/>
      <c r="D18" s="186"/>
      <c r="E18" s="187"/>
      <c r="F18" s="188"/>
      <c r="G18" s="205"/>
      <c r="H18" s="204"/>
      <c r="I18" s="186"/>
      <c r="J18" s="186"/>
      <c r="K18" s="187"/>
      <c r="L18" s="205"/>
      <c r="M18" s="206"/>
      <c r="N18" s="186"/>
      <c r="O18" s="186"/>
      <c r="P18" s="187"/>
      <c r="Q18" s="189"/>
      <c r="R18" s="177"/>
      <c r="S18" s="206"/>
      <c r="T18" s="186"/>
      <c r="U18" s="186"/>
      <c r="V18" s="187"/>
      <c r="W18" s="189"/>
      <c r="X18" s="177"/>
      <c r="Y18" s="206"/>
      <c r="Z18" s="186"/>
      <c r="AA18" s="186"/>
      <c r="AB18" s="187"/>
      <c r="AC18" s="189"/>
    </row>
    <row r="19" spans="1:29" ht="14.45" x14ac:dyDescent="0.35">
      <c r="A19" s="207"/>
      <c r="B19" s="186"/>
      <c r="C19" s="186"/>
      <c r="D19" s="186"/>
      <c r="E19" s="187"/>
      <c r="F19" s="188"/>
      <c r="G19" s="208"/>
      <c r="H19" s="186"/>
      <c r="I19" s="186"/>
      <c r="J19" s="186"/>
      <c r="K19" s="187"/>
      <c r="L19" s="207"/>
      <c r="M19" s="186"/>
      <c r="N19" s="186"/>
      <c r="O19" s="186"/>
      <c r="P19" s="187"/>
      <c r="Q19" s="189"/>
      <c r="R19" s="208"/>
      <c r="S19" s="186"/>
      <c r="T19" s="186"/>
      <c r="U19" s="186"/>
      <c r="V19" s="187"/>
      <c r="W19" s="189"/>
      <c r="X19" s="208"/>
      <c r="Y19" s="186"/>
      <c r="Z19" s="186"/>
      <c r="AA19" s="186"/>
      <c r="AB19" s="187"/>
      <c r="AC19" s="189"/>
    </row>
    <row r="20" spans="1:29" ht="15.95" thickBot="1" x14ac:dyDescent="0.4">
      <c r="A20" s="209"/>
      <c r="B20" s="210"/>
      <c r="C20" s="210"/>
      <c r="D20" s="210"/>
      <c r="E20" s="187"/>
      <c r="F20" s="188"/>
      <c r="G20" s="211"/>
      <c r="H20" s="210"/>
      <c r="I20" s="210"/>
      <c r="J20" s="210"/>
      <c r="K20" s="187"/>
      <c r="L20" s="209"/>
      <c r="M20" s="210"/>
      <c r="N20" s="210"/>
      <c r="O20" s="210"/>
      <c r="P20" s="187"/>
      <c r="Q20" s="189"/>
      <c r="R20" s="211"/>
      <c r="S20" s="210"/>
      <c r="T20" s="210"/>
      <c r="U20" s="210"/>
      <c r="V20" s="187"/>
      <c r="W20" s="189"/>
      <c r="X20" s="211"/>
      <c r="Y20" s="210"/>
      <c r="Z20" s="210"/>
      <c r="AA20" s="210"/>
      <c r="AB20" s="187"/>
      <c r="AC20" s="189"/>
    </row>
    <row r="21" spans="1:29" x14ac:dyDescent="0.25">
      <c r="A21" s="887">
        <f>A7</f>
        <v>2019</v>
      </c>
      <c r="B21" s="888"/>
      <c r="C21" s="888"/>
      <c r="D21" s="888"/>
      <c r="E21" s="888"/>
      <c r="F21" s="212"/>
      <c r="G21" s="891">
        <f>G7</f>
        <v>2020</v>
      </c>
      <c r="H21" s="891"/>
      <c r="I21" s="891"/>
      <c r="J21" s="891"/>
      <c r="K21" s="891"/>
      <c r="L21" s="888">
        <f>L7</f>
        <v>2021</v>
      </c>
      <c r="M21" s="888"/>
      <c r="N21" s="888"/>
      <c r="O21" s="888"/>
      <c r="P21" s="888"/>
      <c r="Q21" s="189"/>
      <c r="R21" s="888">
        <f>R7</f>
        <v>2022</v>
      </c>
      <c r="S21" s="888"/>
      <c r="T21" s="888"/>
      <c r="U21" s="888"/>
      <c r="V21" s="888"/>
      <c r="W21" s="189"/>
      <c r="X21" s="888">
        <f>X7</f>
        <v>2023</v>
      </c>
      <c r="Y21" s="888"/>
      <c r="Z21" s="888"/>
      <c r="AA21" s="888"/>
      <c r="AB21" s="888"/>
      <c r="AC21" s="189"/>
    </row>
    <row r="22" spans="1:29" ht="15.75" thickBot="1" x14ac:dyDescent="0.3">
      <c r="A22" s="889"/>
      <c r="B22" s="890"/>
      <c r="C22" s="890"/>
      <c r="D22" s="890"/>
      <c r="E22" s="890"/>
      <c r="F22" s="213"/>
      <c r="G22" s="892"/>
      <c r="H22" s="892"/>
      <c r="I22" s="892"/>
      <c r="J22" s="892"/>
      <c r="K22" s="892"/>
      <c r="L22" s="890"/>
      <c r="M22" s="890"/>
      <c r="N22" s="890"/>
      <c r="O22" s="890"/>
      <c r="P22" s="890"/>
      <c r="Q22" s="213"/>
      <c r="R22" s="890"/>
      <c r="S22" s="890"/>
      <c r="T22" s="890"/>
      <c r="U22" s="890"/>
      <c r="V22" s="890"/>
      <c r="W22" s="213"/>
      <c r="X22" s="890"/>
      <c r="Y22" s="890"/>
      <c r="Z22" s="890"/>
      <c r="AA22" s="890"/>
      <c r="AB22" s="890"/>
      <c r="AC22" s="213"/>
    </row>
    <row r="23" spans="1:29" ht="15.95" thickBot="1" x14ac:dyDescent="0.4">
      <c r="A23" s="877" t="s">
        <v>214</v>
      </c>
      <c r="B23" s="878"/>
      <c r="C23" s="878"/>
      <c r="D23" s="878"/>
      <c r="E23" s="878"/>
      <c r="F23" s="214"/>
      <c r="G23" s="878" t="s">
        <v>214</v>
      </c>
      <c r="H23" s="878"/>
      <c r="I23" s="878"/>
      <c r="J23" s="878"/>
      <c r="K23" s="878"/>
      <c r="L23" s="878" t="s">
        <v>214</v>
      </c>
      <c r="M23" s="878"/>
      <c r="N23" s="878"/>
      <c r="O23" s="878"/>
      <c r="P23" s="878"/>
      <c r="Q23" s="214"/>
      <c r="R23" s="878" t="s">
        <v>214</v>
      </c>
      <c r="S23" s="878"/>
      <c r="T23" s="878"/>
      <c r="U23" s="878"/>
      <c r="V23" s="878"/>
      <c r="W23" s="214"/>
      <c r="X23" s="878" t="s">
        <v>214</v>
      </c>
      <c r="Y23" s="878"/>
      <c r="Z23" s="878"/>
      <c r="AA23" s="878"/>
      <c r="AB23" s="878"/>
      <c r="AC23" s="214"/>
    </row>
    <row r="24" spans="1:29" ht="15.95" thickBot="1" x14ac:dyDescent="0.4">
      <c r="A24" s="215"/>
      <c r="B24" s="216"/>
      <c r="C24" s="216"/>
      <c r="D24" s="217"/>
      <c r="E24" s="217"/>
      <c r="F24" s="214"/>
      <c r="G24" s="217"/>
      <c r="H24" s="216"/>
      <c r="I24" s="216"/>
      <c r="J24" s="217"/>
      <c r="K24" s="217"/>
      <c r="L24" s="218"/>
      <c r="M24" s="219"/>
      <c r="N24" s="216"/>
      <c r="O24" s="217"/>
      <c r="P24" s="217"/>
      <c r="Q24" s="214"/>
      <c r="R24" s="217"/>
      <c r="S24" s="216"/>
      <c r="T24" s="216"/>
      <c r="U24" s="217"/>
      <c r="V24" s="217"/>
      <c r="W24" s="214"/>
      <c r="X24" s="217"/>
      <c r="Y24" s="216"/>
      <c r="Z24" s="216"/>
      <c r="AA24" s="217"/>
      <c r="AB24" s="217"/>
      <c r="AC24" s="214"/>
    </row>
    <row r="25" spans="1:29" ht="99" thickBot="1" x14ac:dyDescent="0.4">
      <c r="A25" s="220" t="s">
        <v>215</v>
      </c>
      <c r="B25" s="221" t="s">
        <v>216</v>
      </c>
      <c r="C25" s="222" t="s">
        <v>217</v>
      </c>
      <c r="D25" s="220" t="s">
        <v>218</v>
      </c>
      <c r="E25" s="6"/>
      <c r="F25" s="223"/>
      <c r="G25" s="224" t="s">
        <v>215</v>
      </c>
      <c r="H25" s="221" t="s">
        <v>216</v>
      </c>
      <c r="I25" s="222" t="s">
        <v>217</v>
      </c>
      <c r="J25" s="220" t="s">
        <v>218</v>
      </c>
      <c r="K25" s="6"/>
      <c r="L25" s="220" t="s">
        <v>215</v>
      </c>
      <c r="M25" s="221" t="s">
        <v>216</v>
      </c>
      <c r="N25" s="222" t="s">
        <v>217</v>
      </c>
      <c r="O25" s="220" t="s">
        <v>218</v>
      </c>
      <c r="P25" s="6"/>
      <c r="Q25" s="223"/>
      <c r="R25" s="224" t="s">
        <v>215</v>
      </c>
      <c r="S25" s="221" t="s">
        <v>216</v>
      </c>
      <c r="T25" s="222" t="s">
        <v>217</v>
      </c>
      <c r="U25" s="220" t="s">
        <v>218</v>
      </c>
      <c r="V25" s="6"/>
      <c r="W25" s="223"/>
      <c r="X25" s="224" t="s">
        <v>215</v>
      </c>
      <c r="Y25" s="221" t="s">
        <v>216</v>
      </c>
      <c r="Z25" s="222" t="s">
        <v>217</v>
      </c>
      <c r="AA25" s="220" t="s">
        <v>218</v>
      </c>
      <c r="AB25" s="6"/>
      <c r="AC25" s="223"/>
    </row>
    <row r="26" spans="1:29" ht="14.45" x14ac:dyDescent="0.35">
      <c r="A26" s="225" t="s">
        <v>219</v>
      </c>
      <c r="B26" s="226"/>
      <c r="C26" s="226"/>
      <c r="D26" s="227">
        <f>B26+C26</f>
        <v>0</v>
      </c>
      <c r="E26" s="6"/>
      <c r="F26" s="228"/>
      <c r="G26" s="229" t="s">
        <v>219</v>
      </c>
      <c r="H26" s="226"/>
      <c r="I26" s="226"/>
      <c r="J26" s="227">
        <f>H26+I26</f>
        <v>0</v>
      </c>
      <c r="K26" s="6"/>
      <c r="L26" s="225" t="s">
        <v>219</v>
      </c>
      <c r="M26" s="226"/>
      <c r="N26" s="226"/>
      <c r="O26" s="227">
        <f>M26+N26</f>
        <v>0</v>
      </c>
      <c r="P26" s="6"/>
      <c r="Q26" s="228"/>
      <c r="R26" s="229" t="s">
        <v>219</v>
      </c>
      <c r="S26" s="226"/>
      <c r="T26" s="226"/>
      <c r="U26" s="227">
        <f>S26+T26</f>
        <v>0</v>
      </c>
      <c r="V26" s="6"/>
      <c r="W26" s="228"/>
      <c r="X26" s="229" t="s">
        <v>219</v>
      </c>
      <c r="Y26" s="226"/>
      <c r="Z26" s="226"/>
      <c r="AA26" s="227">
        <f>Y26+Z26</f>
        <v>0</v>
      </c>
      <c r="AB26" s="6"/>
      <c r="AC26" s="228"/>
    </row>
    <row r="27" spans="1:29" ht="14.45" x14ac:dyDescent="0.35">
      <c r="A27" s="230">
        <v>1</v>
      </c>
      <c r="B27" s="231"/>
      <c r="C27" s="231"/>
      <c r="D27" s="232">
        <f>B27+C27</f>
        <v>0</v>
      </c>
      <c r="E27" s="6"/>
      <c r="F27" s="189"/>
      <c r="G27" s="233">
        <v>1</v>
      </c>
      <c r="H27" s="226"/>
      <c r="I27" s="231"/>
      <c r="J27" s="232">
        <f>H27+I27</f>
        <v>0</v>
      </c>
      <c r="K27" s="6"/>
      <c r="L27" s="230">
        <v>1</v>
      </c>
      <c r="M27" s="226"/>
      <c r="N27" s="231"/>
      <c r="O27" s="232">
        <f>M27+N27</f>
        <v>0</v>
      </c>
      <c r="P27" s="6"/>
      <c r="Q27" s="189"/>
      <c r="R27" s="233">
        <v>1</v>
      </c>
      <c r="S27" s="226"/>
      <c r="T27" s="231"/>
      <c r="U27" s="232">
        <f>S27+T27</f>
        <v>0</v>
      </c>
      <c r="V27" s="6"/>
      <c r="W27" s="189"/>
      <c r="X27" s="233">
        <v>1</v>
      </c>
      <c r="Y27" s="226"/>
      <c r="Z27" s="231"/>
      <c r="AA27" s="232">
        <f>Y27+Z27</f>
        <v>0</v>
      </c>
      <c r="AB27" s="6"/>
      <c r="AC27" s="189"/>
    </row>
    <row r="28" spans="1:29" ht="14.45" x14ac:dyDescent="0.35">
      <c r="A28" s="230">
        <v>2</v>
      </c>
      <c r="B28" s="231"/>
      <c r="C28" s="231"/>
      <c r="D28" s="232">
        <f>B28+C28</f>
        <v>0</v>
      </c>
      <c r="E28" s="6"/>
      <c r="F28" s="189"/>
      <c r="G28" s="233">
        <v>2</v>
      </c>
      <c r="H28" s="226"/>
      <c r="I28" s="231"/>
      <c r="J28" s="232">
        <f>H28+I28</f>
        <v>0</v>
      </c>
      <c r="K28" s="6"/>
      <c r="L28" s="230">
        <v>2</v>
      </c>
      <c r="M28" s="226"/>
      <c r="N28" s="231"/>
      <c r="O28" s="232">
        <f>M28+N28</f>
        <v>0</v>
      </c>
      <c r="P28" s="6"/>
      <c r="Q28" s="189"/>
      <c r="R28" s="233">
        <v>2</v>
      </c>
      <c r="S28" s="226"/>
      <c r="T28" s="231"/>
      <c r="U28" s="232">
        <f>S28+T28</f>
        <v>0</v>
      </c>
      <c r="V28" s="6"/>
      <c r="W28" s="189"/>
      <c r="X28" s="233">
        <v>2</v>
      </c>
      <c r="Y28" s="226"/>
      <c r="Z28" s="231"/>
      <c r="AA28" s="232">
        <f>Y28+Z28</f>
        <v>0</v>
      </c>
      <c r="AB28" s="6"/>
      <c r="AC28" s="189"/>
    </row>
    <row r="29" spans="1:29" thickBot="1" x14ac:dyDescent="0.4">
      <c r="A29" s="230">
        <v>3</v>
      </c>
      <c r="B29" s="231"/>
      <c r="C29" s="231"/>
      <c r="D29" s="234">
        <f>B29+C29</f>
        <v>0</v>
      </c>
      <c r="E29" s="6"/>
      <c r="F29" s="189"/>
      <c r="G29" s="233">
        <v>3</v>
      </c>
      <c r="H29" s="226"/>
      <c r="I29" s="231"/>
      <c r="J29" s="234">
        <f>H29+I29</f>
        <v>0</v>
      </c>
      <c r="K29" s="6"/>
      <c r="L29" s="230">
        <v>3</v>
      </c>
      <c r="M29" s="226"/>
      <c r="N29" s="231"/>
      <c r="O29" s="234">
        <f>M29+N29</f>
        <v>0</v>
      </c>
      <c r="P29" s="6"/>
      <c r="Q29" s="189"/>
      <c r="R29" s="233">
        <v>3</v>
      </c>
      <c r="S29" s="226"/>
      <c r="T29" s="231"/>
      <c r="U29" s="234">
        <f>S29+T29</f>
        <v>0</v>
      </c>
      <c r="V29" s="6"/>
      <c r="W29" s="189"/>
      <c r="X29" s="233">
        <v>3</v>
      </c>
      <c r="Y29" s="226"/>
      <c r="Z29" s="231"/>
      <c r="AA29" s="234">
        <f>Y29+Z29</f>
        <v>0</v>
      </c>
      <c r="AB29" s="6"/>
      <c r="AC29" s="189"/>
    </row>
    <row r="30" spans="1:29" thickBot="1" x14ac:dyDescent="0.4">
      <c r="A30" s="235" t="s">
        <v>220</v>
      </c>
      <c r="B30" s="236">
        <f>SUM(B26:B29)</f>
        <v>0</v>
      </c>
      <c r="C30" s="237">
        <f>SUM(C26:C29)</f>
        <v>0</v>
      </c>
      <c r="D30" s="238">
        <f>B30+C30</f>
        <v>0</v>
      </c>
      <c r="E30" s="6"/>
      <c r="F30" s="189"/>
      <c r="G30" s="239" t="s">
        <v>220</v>
      </c>
      <c r="H30" s="236">
        <f>SUM(H26:H29)</f>
        <v>0</v>
      </c>
      <c r="I30" s="237">
        <f>SUM(I26:I29)</f>
        <v>0</v>
      </c>
      <c r="J30" s="238">
        <f>H30+I30</f>
        <v>0</v>
      </c>
      <c r="K30" s="6"/>
      <c r="L30" s="235" t="s">
        <v>220</v>
      </c>
      <c r="M30" s="236">
        <f>SUM(M26:M29)</f>
        <v>0</v>
      </c>
      <c r="N30" s="237">
        <f>SUM(N26:N29)</f>
        <v>0</v>
      </c>
      <c r="O30" s="238">
        <f>M30+N30</f>
        <v>0</v>
      </c>
      <c r="P30" s="6"/>
      <c r="Q30" s="189"/>
      <c r="R30" s="239" t="s">
        <v>220</v>
      </c>
      <c r="S30" s="236">
        <f>SUM(S26:S29)</f>
        <v>0</v>
      </c>
      <c r="T30" s="237">
        <f>SUM(T26:T29)</f>
        <v>0</v>
      </c>
      <c r="U30" s="238">
        <f>S30+T30</f>
        <v>0</v>
      </c>
      <c r="V30" s="6"/>
      <c r="W30" s="189"/>
      <c r="X30" s="239" t="s">
        <v>220</v>
      </c>
      <c r="Y30" s="236">
        <f>SUM(Y26:Y29)</f>
        <v>0</v>
      </c>
      <c r="Z30" s="237">
        <f>SUM(Z26:Z29)</f>
        <v>0</v>
      </c>
      <c r="AA30" s="238">
        <f>Y30+Z30</f>
        <v>0</v>
      </c>
      <c r="AB30" s="6"/>
      <c r="AC30" s="189"/>
    </row>
    <row r="31" spans="1:29" thickBot="1" x14ac:dyDescent="0.4">
      <c r="A31" s="240" t="s">
        <v>221</v>
      </c>
      <c r="B31" s="241">
        <v>1</v>
      </c>
      <c r="C31" s="241">
        <v>0.4</v>
      </c>
      <c r="D31" s="7"/>
      <c r="E31" s="6"/>
      <c r="F31" s="189"/>
      <c r="G31" s="242" t="s">
        <v>221</v>
      </c>
      <c r="H31" s="241">
        <v>1</v>
      </c>
      <c r="I31" s="241">
        <v>0.4</v>
      </c>
      <c r="J31" s="7"/>
      <c r="K31" s="6"/>
      <c r="L31" s="240" t="s">
        <v>221</v>
      </c>
      <c r="M31" s="241">
        <v>1</v>
      </c>
      <c r="N31" s="241">
        <v>0.4</v>
      </c>
      <c r="O31" s="7"/>
      <c r="P31" s="6"/>
      <c r="Q31" s="189"/>
      <c r="R31" s="242" t="s">
        <v>221</v>
      </c>
      <c r="S31" s="241">
        <v>1</v>
      </c>
      <c r="T31" s="241">
        <v>0.4</v>
      </c>
      <c r="U31" s="7"/>
      <c r="V31" s="6"/>
      <c r="W31" s="189"/>
      <c r="X31" s="242" t="s">
        <v>221</v>
      </c>
      <c r="Y31" s="241">
        <v>1</v>
      </c>
      <c r="Z31" s="241">
        <v>0.4</v>
      </c>
      <c r="AA31" s="7"/>
      <c r="AB31" s="6"/>
      <c r="AC31" s="189"/>
    </row>
    <row r="32" spans="1:29" thickBot="1" x14ac:dyDescent="0.4">
      <c r="A32" s="243" t="s">
        <v>222</v>
      </c>
      <c r="B32" s="244">
        <f>B30*B31</f>
        <v>0</v>
      </c>
      <c r="C32" s="244">
        <f>C30*C31</f>
        <v>0</v>
      </c>
      <c r="D32" s="238">
        <f>B32+C32</f>
        <v>0</v>
      </c>
      <c r="E32" s="6"/>
      <c r="F32" s="189"/>
      <c r="G32" s="245" t="s">
        <v>222</v>
      </c>
      <c r="H32" s="244">
        <f>H30*H31</f>
        <v>0</v>
      </c>
      <c r="I32" s="244">
        <f>I30*I31</f>
        <v>0</v>
      </c>
      <c r="J32" s="238">
        <f>H32+I32</f>
        <v>0</v>
      </c>
      <c r="K32" s="6"/>
      <c r="L32" s="243" t="s">
        <v>222</v>
      </c>
      <c r="M32" s="244">
        <f>M30*M31</f>
        <v>0</v>
      </c>
      <c r="N32" s="244">
        <f>N30*N31</f>
        <v>0</v>
      </c>
      <c r="O32" s="238">
        <f>M32+N32</f>
        <v>0</v>
      </c>
      <c r="P32" s="6"/>
      <c r="Q32" s="189"/>
      <c r="R32" s="245" t="s">
        <v>222</v>
      </c>
      <c r="S32" s="244">
        <f>S30*S31</f>
        <v>0</v>
      </c>
      <c r="T32" s="244">
        <f>T30*T31</f>
        <v>0</v>
      </c>
      <c r="U32" s="238">
        <f>S32+T32</f>
        <v>0</v>
      </c>
      <c r="V32" s="6"/>
      <c r="W32" s="189"/>
      <c r="X32" s="245" t="s">
        <v>222</v>
      </c>
      <c r="Y32" s="244">
        <f>Y30*Y31</f>
        <v>0</v>
      </c>
      <c r="Z32" s="244">
        <f>Z30*Z31</f>
        <v>0</v>
      </c>
      <c r="AA32" s="238">
        <f>Y32+Z32</f>
        <v>0</v>
      </c>
      <c r="AB32" s="6"/>
      <c r="AC32" s="189"/>
    </row>
    <row r="33" spans="1:29" ht="14.45" x14ac:dyDescent="0.35">
      <c r="A33" s="246"/>
      <c r="B33" s="16"/>
      <c r="C33" s="6"/>
      <c r="D33" s="16"/>
      <c r="E33" s="6"/>
      <c r="F33" s="189"/>
      <c r="G33" s="16"/>
      <c r="H33" s="16"/>
      <c r="I33" s="6"/>
      <c r="J33" s="16"/>
      <c r="K33" s="6"/>
      <c r="L33" s="246"/>
      <c r="M33" s="16"/>
      <c r="N33" s="6"/>
      <c r="O33" s="16"/>
      <c r="P33" s="6"/>
      <c r="Q33" s="189"/>
      <c r="R33" s="16"/>
      <c r="S33" s="16"/>
      <c r="T33" s="6"/>
      <c r="U33" s="16"/>
      <c r="V33" s="6"/>
      <c r="W33" s="189"/>
      <c r="X33" s="16"/>
      <c r="Y33" s="16"/>
      <c r="Z33" s="6"/>
      <c r="AA33" s="16"/>
      <c r="AB33" s="6"/>
      <c r="AC33" s="189"/>
    </row>
    <row r="34" spans="1:29" thickBot="1" x14ac:dyDescent="0.4">
      <c r="A34" s="246"/>
      <c r="B34" s="16"/>
      <c r="C34" s="6"/>
      <c r="D34" s="16"/>
      <c r="E34" s="6"/>
      <c r="F34" s="189"/>
      <c r="G34" s="16"/>
      <c r="H34" s="16"/>
      <c r="I34" s="6"/>
      <c r="J34" s="16"/>
      <c r="K34" s="6"/>
      <c r="L34" s="246" t="s">
        <v>223</v>
      </c>
      <c r="M34" s="16"/>
      <c r="N34" s="6"/>
      <c r="O34" s="16"/>
      <c r="P34" s="6"/>
      <c r="Q34" s="189"/>
      <c r="R34" s="16"/>
      <c r="S34" s="16"/>
      <c r="T34" s="6"/>
      <c r="U34" s="16"/>
      <c r="V34" s="6"/>
      <c r="W34" s="189"/>
      <c r="X34" s="16"/>
      <c r="Y34" s="16"/>
      <c r="Z34" s="6"/>
      <c r="AA34" s="16"/>
      <c r="AB34" s="6"/>
      <c r="AC34" s="189"/>
    </row>
    <row r="35" spans="1:29" thickBot="1" x14ac:dyDescent="0.4">
      <c r="A35" s="863" t="s">
        <v>224</v>
      </c>
      <c r="B35" s="864"/>
      <c r="C35" s="6"/>
      <c r="D35" s="16"/>
      <c r="E35" s="6"/>
      <c r="F35" s="189"/>
      <c r="G35" s="883" t="s">
        <v>224</v>
      </c>
      <c r="H35" s="864"/>
      <c r="I35" s="6"/>
      <c r="J35" s="16"/>
      <c r="K35" s="6"/>
      <c r="L35" s="863" t="s">
        <v>224</v>
      </c>
      <c r="M35" s="864"/>
      <c r="N35" s="6"/>
      <c r="O35" s="16"/>
      <c r="P35" s="6"/>
      <c r="Q35" s="189"/>
      <c r="R35" s="883" t="s">
        <v>224</v>
      </c>
      <c r="S35" s="864"/>
      <c r="T35" s="6"/>
      <c r="U35" s="16"/>
      <c r="V35" s="6"/>
      <c r="W35" s="189"/>
      <c r="X35" s="883" t="s">
        <v>224</v>
      </c>
      <c r="Y35" s="864"/>
      <c r="Z35" s="6"/>
      <c r="AA35" s="16"/>
      <c r="AB35" s="6"/>
      <c r="AC35" s="189"/>
    </row>
    <row r="36" spans="1:29" ht="51" x14ac:dyDescent="0.35">
      <c r="A36" s="247" t="s">
        <v>225</v>
      </c>
      <c r="B36" s="248">
        <f>D32</f>
        <v>0</v>
      </c>
      <c r="C36" s="6"/>
      <c r="D36" s="16"/>
      <c r="E36" s="6"/>
      <c r="F36" s="189"/>
      <c r="G36" s="249" t="s">
        <v>225</v>
      </c>
      <c r="H36" s="248">
        <f>J32</f>
        <v>0</v>
      </c>
      <c r="I36" s="6"/>
      <c r="J36" s="16"/>
      <c r="K36" s="6"/>
      <c r="L36" s="247" t="s">
        <v>225</v>
      </c>
      <c r="M36" s="248">
        <f>O32</f>
        <v>0</v>
      </c>
      <c r="N36" s="6"/>
      <c r="O36" s="16"/>
      <c r="P36" s="6"/>
      <c r="Q36" s="189"/>
      <c r="R36" s="249" t="s">
        <v>225</v>
      </c>
      <c r="S36" s="248">
        <f>U32</f>
        <v>0</v>
      </c>
      <c r="T36" s="6"/>
      <c r="U36" s="16"/>
      <c r="V36" s="6"/>
      <c r="W36" s="189"/>
      <c r="X36" s="249" t="s">
        <v>225</v>
      </c>
      <c r="Y36" s="248">
        <f>AA32</f>
        <v>0</v>
      </c>
      <c r="Z36" s="6"/>
      <c r="AA36" s="16"/>
      <c r="AB36" s="6"/>
      <c r="AC36" s="189"/>
    </row>
    <row r="37" spans="1:29" thickBot="1" x14ac:dyDescent="0.4">
      <c r="A37" s="250" t="s">
        <v>226</v>
      </c>
      <c r="B37" s="251">
        <f>B11</f>
        <v>5032</v>
      </c>
      <c r="C37" s="6"/>
      <c r="D37" s="16"/>
      <c r="E37" s="6"/>
      <c r="F37" s="189"/>
      <c r="G37" s="252" t="s">
        <v>226</v>
      </c>
      <c r="H37" s="251">
        <f>H11</f>
        <v>5032</v>
      </c>
      <c r="I37" s="6"/>
      <c r="J37" s="16"/>
      <c r="K37" s="6"/>
      <c r="L37" s="250" t="s">
        <v>226</v>
      </c>
      <c r="M37" s="251">
        <f>M11</f>
        <v>5032</v>
      </c>
      <c r="N37" s="6"/>
      <c r="O37" s="16"/>
      <c r="P37" s="6"/>
      <c r="Q37" s="189"/>
      <c r="R37" s="252" t="s">
        <v>226</v>
      </c>
      <c r="S37" s="251">
        <f>S11</f>
        <v>5032</v>
      </c>
      <c r="T37" s="6"/>
      <c r="U37" s="16"/>
      <c r="V37" s="6"/>
      <c r="W37" s="189"/>
      <c r="X37" s="252" t="s">
        <v>226</v>
      </c>
      <c r="Y37" s="251">
        <f>Y11</f>
        <v>5032</v>
      </c>
      <c r="Z37" s="6"/>
      <c r="AA37" s="16"/>
      <c r="AB37" s="6"/>
      <c r="AC37" s="189"/>
    </row>
    <row r="38" spans="1:29" thickBot="1" x14ac:dyDescent="0.4">
      <c r="A38" s="238" t="s">
        <v>227</v>
      </c>
      <c r="B38" s="253">
        <f>B36*B37</f>
        <v>0</v>
      </c>
      <c r="C38" s="6"/>
      <c r="D38" s="16"/>
      <c r="E38" s="6"/>
      <c r="F38" s="189"/>
      <c r="G38" s="254" t="s">
        <v>227</v>
      </c>
      <c r="H38" s="253">
        <f>H36*H37</f>
        <v>0</v>
      </c>
      <c r="I38" s="6"/>
      <c r="J38" s="16"/>
      <c r="K38" s="6"/>
      <c r="L38" s="238" t="s">
        <v>227</v>
      </c>
      <c r="M38" s="253">
        <f>M36*M37</f>
        <v>0</v>
      </c>
      <c r="N38" s="6"/>
      <c r="O38" s="16"/>
      <c r="P38" s="6"/>
      <c r="Q38" s="189"/>
      <c r="R38" s="254" t="s">
        <v>227</v>
      </c>
      <c r="S38" s="253">
        <f>S36*S37</f>
        <v>0</v>
      </c>
      <c r="T38" s="6"/>
      <c r="U38" s="16"/>
      <c r="V38" s="6"/>
      <c r="W38" s="189"/>
      <c r="X38" s="254" t="s">
        <v>227</v>
      </c>
      <c r="Y38" s="253">
        <f>Y36*Y37</f>
        <v>0</v>
      </c>
      <c r="Z38" s="6"/>
      <c r="AA38" s="16"/>
      <c r="AB38" s="6"/>
      <c r="AC38" s="189"/>
    </row>
    <row r="39" spans="1:29" x14ac:dyDescent="0.25">
      <c r="A39" s="255"/>
      <c r="B39" s="256"/>
      <c r="C39" s="6"/>
      <c r="D39" s="6"/>
      <c r="E39" s="16"/>
      <c r="F39" s="189"/>
      <c r="G39" s="2"/>
      <c r="H39" s="256"/>
      <c r="I39" s="6"/>
      <c r="J39" s="6"/>
      <c r="K39" s="16"/>
      <c r="L39" s="255"/>
      <c r="M39" s="256"/>
      <c r="N39" s="6"/>
      <c r="O39" s="6"/>
      <c r="P39" s="16"/>
      <c r="Q39" s="189"/>
      <c r="R39" s="2"/>
      <c r="S39" s="256"/>
      <c r="T39" s="6"/>
      <c r="U39" s="6"/>
      <c r="V39" s="16"/>
      <c r="W39" s="189"/>
      <c r="X39" s="2"/>
      <c r="Y39" s="256"/>
      <c r="Z39" s="6"/>
      <c r="AA39" s="6"/>
      <c r="AB39" s="16"/>
      <c r="AC39" s="189"/>
    </row>
    <row r="40" spans="1:29" ht="15.75" thickBot="1" x14ac:dyDescent="0.3">
      <c r="A40" s="255"/>
      <c r="B40" s="256"/>
      <c r="C40" s="6"/>
      <c r="D40" s="6"/>
      <c r="E40" s="16"/>
      <c r="F40" s="189"/>
      <c r="G40" s="2"/>
      <c r="H40" s="256"/>
      <c r="I40" s="6"/>
      <c r="J40" s="6"/>
      <c r="K40" s="16"/>
      <c r="L40" s="255"/>
      <c r="M40" s="256"/>
      <c r="N40" s="6"/>
      <c r="O40" s="6"/>
      <c r="P40" s="16"/>
      <c r="Q40" s="189"/>
      <c r="R40" s="2"/>
      <c r="S40" s="256"/>
      <c r="T40" s="6"/>
      <c r="U40" s="6"/>
      <c r="V40" s="16"/>
      <c r="W40" s="189"/>
      <c r="X40" s="2"/>
      <c r="Y40" s="256"/>
      <c r="Z40" s="6"/>
      <c r="AA40" s="6"/>
      <c r="AB40" s="16"/>
      <c r="AC40" s="189"/>
    </row>
    <row r="41" spans="1:29" ht="15.75" thickBot="1" x14ac:dyDescent="0.3">
      <c r="A41" s="863" t="s">
        <v>228</v>
      </c>
      <c r="B41" s="864"/>
      <c r="C41" s="6"/>
      <c r="D41" s="6"/>
      <c r="E41" s="16"/>
      <c r="F41" s="189"/>
      <c r="G41" s="883" t="s">
        <v>228</v>
      </c>
      <c r="H41" s="864"/>
      <c r="I41" s="6"/>
      <c r="J41" s="6"/>
      <c r="K41" s="16"/>
      <c r="L41" s="863" t="s">
        <v>228</v>
      </c>
      <c r="M41" s="864"/>
      <c r="N41" s="6"/>
      <c r="O41" s="6"/>
      <c r="P41" s="16"/>
      <c r="Q41" s="189"/>
      <c r="R41" s="883" t="s">
        <v>228</v>
      </c>
      <c r="S41" s="864"/>
      <c r="T41" s="6"/>
      <c r="U41" s="6"/>
      <c r="V41" s="16"/>
      <c r="W41" s="189"/>
      <c r="X41" s="883" t="s">
        <v>228</v>
      </c>
      <c r="Y41" s="864"/>
      <c r="Z41" s="6"/>
      <c r="AA41" s="6"/>
      <c r="AB41" s="16"/>
      <c r="AC41" s="189"/>
    </row>
    <row r="42" spans="1:29" x14ac:dyDescent="0.25">
      <c r="A42" s="247" t="s">
        <v>229</v>
      </c>
      <c r="B42" s="248">
        <f>D30</f>
        <v>0</v>
      </c>
      <c r="C42" s="6"/>
      <c r="D42" s="6"/>
      <c r="E42" s="16"/>
      <c r="F42" s="189"/>
      <c r="G42" s="249" t="s">
        <v>229</v>
      </c>
      <c r="H42" s="248">
        <f>J30</f>
        <v>0</v>
      </c>
      <c r="I42" s="6"/>
      <c r="J42" s="6"/>
      <c r="K42" s="16"/>
      <c r="L42" s="247" t="s">
        <v>229</v>
      </c>
      <c r="M42" s="248">
        <f>O30</f>
        <v>0</v>
      </c>
      <c r="N42" s="6"/>
      <c r="O42" s="6"/>
      <c r="P42" s="16"/>
      <c r="Q42" s="189"/>
      <c r="R42" s="249" t="s">
        <v>229</v>
      </c>
      <c r="S42" s="248">
        <f>U30</f>
        <v>0</v>
      </c>
      <c r="T42" s="6"/>
      <c r="U42" s="6"/>
      <c r="V42" s="16"/>
      <c r="W42" s="189"/>
      <c r="X42" s="249" t="s">
        <v>229</v>
      </c>
      <c r="Y42" s="248">
        <f>AA30</f>
        <v>0</v>
      </c>
      <c r="Z42" s="6"/>
      <c r="AA42" s="6"/>
      <c r="AB42" s="16"/>
      <c r="AC42" s="189"/>
    </row>
    <row r="43" spans="1:29" ht="15.75" thickBot="1" x14ac:dyDescent="0.3">
      <c r="A43" s="250" t="s">
        <v>230</v>
      </c>
      <c r="B43" s="251">
        <f>B12</f>
        <v>1798</v>
      </c>
      <c r="C43" s="6"/>
      <c r="D43" s="6"/>
      <c r="E43" s="6"/>
      <c r="F43" s="189"/>
      <c r="G43" s="252" t="s">
        <v>230</v>
      </c>
      <c r="H43" s="251">
        <f>H12</f>
        <v>1798</v>
      </c>
      <c r="I43" s="6"/>
      <c r="J43" s="6"/>
      <c r="K43" s="6"/>
      <c r="L43" s="250" t="s">
        <v>230</v>
      </c>
      <c r="M43" s="251">
        <f>M12</f>
        <v>1798</v>
      </c>
      <c r="N43" s="6"/>
      <c r="O43" s="6"/>
      <c r="P43" s="6"/>
      <c r="Q43" s="189"/>
      <c r="R43" s="252" t="s">
        <v>230</v>
      </c>
      <c r="S43" s="251">
        <f>S12</f>
        <v>1798</v>
      </c>
      <c r="T43" s="6"/>
      <c r="U43" s="6"/>
      <c r="V43" s="6"/>
      <c r="W43" s="189"/>
      <c r="X43" s="252" t="s">
        <v>230</v>
      </c>
      <c r="Y43" s="251">
        <f>Y12</f>
        <v>1798</v>
      </c>
      <c r="Z43" s="6"/>
      <c r="AA43" s="6"/>
      <c r="AB43" s="6"/>
      <c r="AC43" s="189"/>
    </row>
    <row r="44" spans="1:29" ht="15.75" thickBot="1" x14ac:dyDescent="0.3">
      <c r="A44" s="238" t="s">
        <v>231</v>
      </c>
      <c r="B44" s="253">
        <f>B42*B43</f>
        <v>0</v>
      </c>
      <c r="C44" s="6"/>
      <c r="D44" s="6"/>
      <c r="E44" s="6"/>
      <c r="F44" s="189"/>
      <c r="G44" s="254" t="s">
        <v>231</v>
      </c>
      <c r="H44" s="253">
        <f>H42*H43</f>
        <v>0</v>
      </c>
      <c r="I44" s="6"/>
      <c r="J44" s="6"/>
      <c r="K44" s="6"/>
      <c r="L44" s="238" t="s">
        <v>231</v>
      </c>
      <c r="M44" s="253">
        <f>M42*M43</f>
        <v>0</v>
      </c>
      <c r="N44" s="6"/>
      <c r="O44" s="6"/>
      <c r="P44" s="6"/>
      <c r="Q44" s="189"/>
      <c r="R44" s="254" t="s">
        <v>231</v>
      </c>
      <c r="S44" s="253">
        <f>S42*S43</f>
        <v>0</v>
      </c>
      <c r="T44" s="6"/>
      <c r="U44" s="6"/>
      <c r="V44" s="6"/>
      <c r="W44" s="189"/>
      <c r="X44" s="254" t="s">
        <v>231</v>
      </c>
      <c r="Y44" s="253">
        <f>Y42*Y43</f>
        <v>0</v>
      </c>
      <c r="Z44" s="6"/>
      <c r="AA44" s="6"/>
      <c r="AB44" s="6"/>
      <c r="AC44" s="189"/>
    </row>
    <row r="45" spans="1:29" x14ac:dyDescent="0.25">
      <c r="A45" s="257"/>
      <c r="B45" s="258"/>
      <c r="C45" s="259"/>
      <c r="D45" s="260"/>
      <c r="E45" s="261"/>
      <c r="F45" s="189"/>
      <c r="G45" s="258"/>
      <c r="H45" s="258"/>
      <c r="I45" s="259"/>
      <c r="J45" s="260"/>
      <c r="K45" s="261"/>
      <c r="L45" s="257"/>
      <c r="M45" s="258"/>
      <c r="N45" s="259"/>
      <c r="O45" s="260"/>
      <c r="P45" s="261"/>
      <c r="Q45" s="189"/>
      <c r="R45" s="258"/>
      <c r="S45" s="258"/>
      <c r="T45" s="259"/>
      <c r="U45" s="260"/>
      <c r="V45" s="261"/>
      <c r="W45" s="189"/>
      <c r="X45" s="258"/>
      <c r="Y45" s="258"/>
      <c r="Z45" s="259"/>
      <c r="AA45" s="260"/>
      <c r="AB45" s="261"/>
      <c r="AC45" s="189"/>
    </row>
    <row r="46" spans="1:29" ht="15.75" thickBot="1" x14ac:dyDescent="0.3">
      <c r="A46" s="257"/>
      <c r="B46" s="258"/>
      <c r="C46" s="259"/>
      <c r="D46" s="260"/>
      <c r="E46" s="261"/>
      <c r="F46" s="189"/>
      <c r="G46" s="258"/>
      <c r="H46" s="258"/>
      <c r="I46" s="259"/>
      <c r="J46" s="260"/>
      <c r="K46" s="261"/>
      <c r="L46" s="257"/>
      <c r="M46" s="258"/>
      <c r="N46" s="259"/>
      <c r="O46" s="260"/>
      <c r="P46" s="261"/>
      <c r="Q46" s="189"/>
      <c r="R46" s="258"/>
      <c r="S46" s="258"/>
      <c r="T46" s="259"/>
      <c r="U46" s="260"/>
      <c r="V46" s="261"/>
      <c r="W46" s="189"/>
      <c r="X46" s="258"/>
      <c r="Y46" s="258"/>
      <c r="Z46" s="259"/>
      <c r="AA46" s="260"/>
      <c r="AB46" s="261"/>
      <c r="AC46" s="189"/>
    </row>
    <row r="47" spans="1:29" ht="15.75" thickBot="1" x14ac:dyDescent="0.3">
      <c r="A47" s="262" t="s">
        <v>232</v>
      </c>
      <c r="B47" s="245"/>
      <c r="C47" s="259"/>
      <c r="D47" s="260"/>
      <c r="E47" s="261"/>
      <c r="F47" s="189"/>
      <c r="G47" s="263" t="s">
        <v>232</v>
      </c>
      <c r="H47" s="245"/>
      <c r="I47" s="259"/>
      <c r="J47" s="260"/>
      <c r="K47" s="261"/>
      <c r="L47" s="262" t="s">
        <v>232</v>
      </c>
      <c r="M47" s="245"/>
      <c r="N47" s="259"/>
      <c r="O47" s="260"/>
      <c r="P47" s="261"/>
      <c r="Q47" s="189"/>
      <c r="R47" s="263" t="s">
        <v>232</v>
      </c>
      <c r="S47" s="245"/>
      <c r="T47" s="259"/>
      <c r="U47" s="260"/>
      <c r="V47" s="261"/>
      <c r="W47" s="189"/>
      <c r="X47" s="263" t="s">
        <v>232</v>
      </c>
      <c r="Y47" s="245"/>
      <c r="Z47" s="259"/>
      <c r="AA47" s="260"/>
      <c r="AB47" s="261"/>
      <c r="AC47" s="189"/>
    </row>
    <row r="48" spans="1:29" x14ac:dyDescent="0.25">
      <c r="A48" s="264" t="s">
        <v>227</v>
      </c>
      <c r="B48" s="265">
        <f>B38</f>
        <v>0</v>
      </c>
      <c r="C48" s="259"/>
      <c r="D48" s="260"/>
      <c r="E48" s="261"/>
      <c r="F48" s="189"/>
      <c r="G48" s="266" t="s">
        <v>227</v>
      </c>
      <c r="H48" s="265">
        <f>H38</f>
        <v>0</v>
      </c>
      <c r="I48" s="259"/>
      <c r="J48" s="260"/>
      <c r="K48" s="261"/>
      <c r="L48" s="264" t="s">
        <v>227</v>
      </c>
      <c r="M48" s="265">
        <f>M38</f>
        <v>0</v>
      </c>
      <c r="N48" s="259"/>
      <c r="O48" s="260"/>
      <c r="P48" s="261"/>
      <c r="Q48" s="189"/>
      <c r="R48" s="266" t="s">
        <v>227</v>
      </c>
      <c r="S48" s="265">
        <f>S38</f>
        <v>0</v>
      </c>
      <c r="T48" s="259"/>
      <c r="U48" s="260"/>
      <c r="V48" s="261"/>
      <c r="W48" s="189"/>
      <c r="X48" s="266" t="s">
        <v>227</v>
      </c>
      <c r="Y48" s="265">
        <f>Y38</f>
        <v>0</v>
      </c>
      <c r="Z48" s="259"/>
      <c r="AA48" s="260"/>
      <c r="AB48" s="261"/>
      <c r="AC48" s="189"/>
    </row>
    <row r="49" spans="1:29" ht="15.75" thickBot="1" x14ac:dyDescent="0.3">
      <c r="A49" s="264" t="s">
        <v>231</v>
      </c>
      <c r="B49" s="251">
        <f>B44</f>
        <v>0</v>
      </c>
      <c r="C49" s="259"/>
      <c r="D49" s="260"/>
      <c r="E49" s="261"/>
      <c r="F49" s="189"/>
      <c r="G49" s="266" t="s">
        <v>231</v>
      </c>
      <c r="H49" s="251">
        <f>H44</f>
        <v>0</v>
      </c>
      <c r="I49" s="259"/>
      <c r="J49" s="260"/>
      <c r="K49" s="261"/>
      <c r="L49" s="264" t="s">
        <v>231</v>
      </c>
      <c r="M49" s="251">
        <f>M44</f>
        <v>0</v>
      </c>
      <c r="N49" s="259"/>
      <c r="O49" s="260"/>
      <c r="P49" s="261"/>
      <c r="Q49" s="189"/>
      <c r="R49" s="266" t="s">
        <v>231</v>
      </c>
      <c r="S49" s="251">
        <f>S44</f>
        <v>0</v>
      </c>
      <c r="T49" s="259"/>
      <c r="U49" s="260"/>
      <c r="V49" s="261"/>
      <c r="W49" s="189"/>
      <c r="X49" s="266" t="s">
        <v>231</v>
      </c>
      <c r="Y49" s="251">
        <f>Y44</f>
        <v>0</v>
      </c>
      <c r="Z49" s="259"/>
      <c r="AA49" s="260"/>
      <c r="AB49" s="261"/>
      <c r="AC49" s="189"/>
    </row>
    <row r="50" spans="1:29" ht="15.75" thickBot="1" x14ac:dyDescent="0.3">
      <c r="A50" s="238" t="s">
        <v>233</v>
      </c>
      <c r="B50" s="253">
        <f>B48+B49</f>
        <v>0</v>
      </c>
      <c r="C50" s="259"/>
      <c r="D50" s="260"/>
      <c r="E50" s="261"/>
      <c r="F50" s="189"/>
      <c r="G50" s="254" t="s">
        <v>233</v>
      </c>
      <c r="H50" s="253">
        <f>H48+H49</f>
        <v>0</v>
      </c>
      <c r="I50" s="259"/>
      <c r="J50" s="260"/>
      <c r="K50" s="261"/>
      <c r="L50" s="238" t="s">
        <v>233</v>
      </c>
      <c r="M50" s="253">
        <f>M48+M49</f>
        <v>0</v>
      </c>
      <c r="N50" s="259"/>
      <c r="O50" s="260"/>
      <c r="P50" s="261"/>
      <c r="Q50" s="189"/>
      <c r="R50" s="254" t="s">
        <v>233</v>
      </c>
      <c r="S50" s="253">
        <f>S48+S49</f>
        <v>0</v>
      </c>
      <c r="T50" s="259"/>
      <c r="U50" s="260"/>
      <c r="V50" s="261"/>
      <c r="W50" s="189"/>
      <c r="X50" s="254" t="s">
        <v>233</v>
      </c>
      <c r="Y50" s="253">
        <f>Y48+Y49</f>
        <v>0</v>
      </c>
      <c r="Z50" s="259"/>
      <c r="AA50" s="260"/>
      <c r="AB50" s="261"/>
      <c r="AC50" s="189"/>
    </row>
    <row r="51" spans="1:29" x14ac:dyDescent="0.25">
      <c r="A51" s="257"/>
      <c r="B51" s="258"/>
      <c r="C51" s="259"/>
      <c r="D51" s="260"/>
      <c r="E51" s="261"/>
      <c r="F51" s="189"/>
      <c r="G51" s="258"/>
      <c r="H51" s="258"/>
      <c r="I51" s="259"/>
      <c r="J51" s="260"/>
      <c r="K51" s="261"/>
      <c r="L51" s="257"/>
      <c r="M51" s="258"/>
      <c r="N51" s="259"/>
      <c r="O51" s="260"/>
      <c r="P51" s="261"/>
      <c r="Q51" s="189"/>
      <c r="R51" s="258"/>
      <c r="S51" s="258"/>
      <c r="T51" s="259"/>
      <c r="U51" s="260"/>
      <c r="V51" s="261"/>
      <c r="W51" s="189"/>
      <c r="X51" s="258"/>
      <c r="Y51" s="258"/>
      <c r="Z51" s="259"/>
      <c r="AA51" s="260"/>
      <c r="AB51" s="261"/>
      <c r="AC51" s="189"/>
    </row>
    <row r="52" spans="1:29" ht="15.75" thickBot="1" x14ac:dyDescent="0.3">
      <c r="A52" s="73"/>
      <c r="B52" s="267"/>
      <c r="C52" s="268"/>
      <c r="D52" s="268"/>
      <c r="E52" s="269"/>
      <c r="F52" s="189"/>
      <c r="G52" s="267"/>
      <c r="H52" s="267"/>
      <c r="I52" s="268"/>
      <c r="J52" s="268"/>
      <c r="K52" s="269"/>
      <c r="L52" s="73"/>
      <c r="M52" s="267"/>
      <c r="N52" s="268"/>
      <c r="O52" s="268"/>
      <c r="P52" s="269"/>
      <c r="Q52" s="189"/>
      <c r="R52" s="267"/>
      <c r="S52" s="267"/>
      <c r="T52" s="268"/>
      <c r="U52" s="268"/>
      <c r="V52" s="269"/>
      <c r="W52" s="189"/>
      <c r="X52" s="267"/>
      <c r="Y52" s="267"/>
      <c r="Z52" s="268"/>
      <c r="AA52" s="268"/>
      <c r="AB52" s="269"/>
      <c r="AC52" s="189"/>
    </row>
    <row r="53" spans="1:29" x14ac:dyDescent="0.25">
      <c r="A53" s="270"/>
      <c r="B53" s="271"/>
      <c r="C53" s="271"/>
      <c r="D53" s="271"/>
      <c r="E53" s="261"/>
      <c r="F53" s="189"/>
      <c r="G53" s="271"/>
      <c r="H53" s="271"/>
      <c r="I53" s="271"/>
      <c r="J53" s="271"/>
      <c r="K53" s="261"/>
      <c r="L53" s="270"/>
      <c r="M53" s="271"/>
      <c r="N53" s="271"/>
      <c r="O53" s="271"/>
      <c r="P53" s="261"/>
      <c r="Q53" s="189"/>
      <c r="R53" s="271"/>
      <c r="S53" s="271"/>
      <c r="T53" s="271"/>
      <c r="U53" s="271"/>
      <c r="V53" s="261"/>
      <c r="W53" s="189"/>
      <c r="X53" s="271"/>
      <c r="Y53" s="271"/>
      <c r="Z53" s="271"/>
      <c r="AA53" s="271"/>
      <c r="AB53" s="261"/>
      <c r="AC53" s="189"/>
    </row>
    <row r="54" spans="1:29" x14ac:dyDescent="0.25">
      <c r="A54" s="270"/>
      <c r="B54" s="271"/>
      <c r="C54" s="271"/>
      <c r="D54" s="271"/>
      <c r="E54" s="187"/>
      <c r="F54" s="189"/>
      <c r="G54" s="271"/>
      <c r="H54" s="271"/>
      <c r="I54" s="271"/>
      <c r="J54" s="271"/>
      <c r="K54" s="187"/>
      <c r="L54" s="270"/>
      <c r="M54" s="271"/>
      <c r="N54" s="271"/>
      <c r="O54" s="271"/>
      <c r="P54" s="187"/>
      <c r="Q54" s="189"/>
      <c r="R54" s="271"/>
      <c r="S54" s="271"/>
      <c r="T54" s="271"/>
      <c r="U54" s="271"/>
      <c r="V54" s="187"/>
      <c r="W54" s="189"/>
      <c r="X54" s="271"/>
      <c r="Y54" s="271"/>
      <c r="Z54" s="271"/>
      <c r="AA54" s="271"/>
      <c r="AB54" s="187"/>
      <c r="AC54" s="189"/>
    </row>
    <row r="55" spans="1:29" x14ac:dyDescent="0.25">
      <c r="A55" s="270"/>
      <c r="B55" s="271"/>
      <c r="C55" s="271"/>
      <c r="D55" s="271"/>
      <c r="E55" s="187"/>
      <c r="F55" s="189"/>
      <c r="G55" s="271"/>
      <c r="H55" s="271"/>
      <c r="I55" s="271"/>
      <c r="J55" s="271"/>
      <c r="K55" s="187"/>
      <c r="L55" s="270"/>
      <c r="M55" s="271"/>
      <c r="N55" s="271"/>
      <c r="O55" s="271"/>
      <c r="P55" s="187"/>
      <c r="Q55" s="189"/>
      <c r="R55" s="271"/>
      <c r="S55" s="271"/>
      <c r="T55" s="271"/>
      <c r="U55" s="271"/>
      <c r="V55" s="187"/>
      <c r="W55" s="189"/>
      <c r="X55" s="271"/>
      <c r="Y55" s="271"/>
      <c r="Z55" s="271"/>
      <c r="AA55" s="271"/>
      <c r="AB55" s="187"/>
      <c r="AC55" s="189"/>
    </row>
    <row r="56" spans="1:29" ht="15.75" thickBot="1" x14ac:dyDescent="0.3">
      <c r="A56" s="270"/>
      <c r="B56" s="271"/>
      <c r="C56" s="271"/>
      <c r="D56" s="271"/>
      <c r="E56" s="187"/>
      <c r="F56" s="189"/>
      <c r="G56" s="271"/>
      <c r="H56" s="271"/>
      <c r="I56" s="271"/>
      <c r="J56" s="271"/>
      <c r="K56" s="187"/>
      <c r="L56" s="270"/>
      <c r="M56" s="271"/>
      <c r="N56" s="271"/>
      <c r="O56" s="271"/>
      <c r="P56" s="187"/>
      <c r="Q56" s="189"/>
      <c r="R56" s="271"/>
      <c r="S56" s="271"/>
      <c r="T56" s="271"/>
      <c r="U56" s="271"/>
      <c r="V56" s="187"/>
      <c r="W56" s="189"/>
      <c r="X56" s="271"/>
      <c r="Y56" s="271"/>
      <c r="Z56" s="271"/>
      <c r="AA56" s="271"/>
      <c r="AB56" s="187"/>
      <c r="AC56" s="189"/>
    </row>
    <row r="57" spans="1:29" ht="16.5" thickBot="1" x14ac:dyDescent="0.3">
      <c r="A57" s="877" t="s">
        <v>234</v>
      </c>
      <c r="B57" s="878"/>
      <c r="C57" s="878"/>
      <c r="D57" s="878"/>
      <c r="E57" s="878"/>
      <c r="F57" s="272"/>
      <c r="G57" s="878" t="s">
        <v>234</v>
      </c>
      <c r="H57" s="878"/>
      <c r="I57" s="878"/>
      <c r="J57" s="878"/>
      <c r="K57" s="878"/>
      <c r="L57" s="877" t="s">
        <v>234</v>
      </c>
      <c r="M57" s="878"/>
      <c r="N57" s="878"/>
      <c r="O57" s="878"/>
      <c r="P57" s="878"/>
      <c r="Q57" s="228"/>
      <c r="R57" s="878" t="s">
        <v>234</v>
      </c>
      <c r="S57" s="878"/>
      <c r="T57" s="878"/>
      <c r="U57" s="878"/>
      <c r="V57" s="878"/>
      <c r="W57" s="228"/>
      <c r="X57" s="878" t="s">
        <v>234</v>
      </c>
      <c r="Y57" s="878"/>
      <c r="Z57" s="878"/>
      <c r="AA57" s="878"/>
      <c r="AB57" s="878"/>
      <c r="AC57" s="228"/>
    </row>
    <row r="58" spans="1:29" ht="15.75" thickBot="1" x14ac:dyDescent="0.3">
      <c r="A58" s="880" t="s">
        <v>235</v>
      </c>
      <c r="B58" s="881"/>
      <c r="C58" s="881"/>
      <c r="D58" s="881"/>
      <c r="E58" s="881"/>
      <c r="F58" s="228"/>
      <c r="G58" s="881" t="s">
        <v>235</v>
      </c>
      <c r="H58" s="881"/>
      <c r="I58" s="881"/>
      <c r="J58" s="881"/>
      <c r="K58" s="881"/>
      <c r="L58" s="880" t="s">
        <v>236</v>
      </c>
      <c r="M58" s="881"/>
      <c r="N58" s="881"/>
      <c r="O58" s="881"/>
      <c r="P58" s="881"/>
      <c r="Q58" s="228"/>
      <c r="R58" s="881" t="s">
        <v>236</v>
      </c>
      <c r="S58" s="881"/>
      <c r="T58" s="881"/>
      <c r="U58" s="881"/>
      <c r="V58" s="881"/>
      <c r="W58" s="228"/>
      <c r="X58" s="881" t="s">
        <v>236</v>
      </c>
      <c r="Y58" s="881"/>
      <c r="Z58" s="881"/>
      <c r="AA58" s="881"/>
      <c r="AB58" s="881"/>
      <c r="AC58" s="228"/>
    </row>
    <row r="59" spans="1:29" ht="16.5" thickBot="1" x14ac:dyDescent="0.3">
      <c r="A59" s="215"/>
      <c r="B59" s="216"/>
      <c r="C59" s="216"/>
      <c r="D59" s="217"/>
      <c r="E59" s="217"/>
      <c r="F59" s="189"/>
      <c r="G59" s="217"/>
      <c r="H59" s="216"/>
      <c r="I59" s="216"/>
      <c r="J59" s="217"/>
      <c r="K59" s="217"/>
      <c r="L59" s="218"/>
      <c r="M59" s="219"/>
      <c r="N59" s="216"/>
      <c r="O59" s="217"/>
      <c r="P59" s="217"/>
      <c r="Q59" s="189"/>
      <c r="R59" s="217"/>
      <c r="S59" s="216"/>
      <c r="T59" s="216"/>
      <c r="U59" s="217"/>
      <c r="V59" s="217"/>
      <c r="W59" s="189"/>
      <c r="X59" s="217"/>
      <c r="Y59" s="216"/>
      <c r="Z59" s="216"/>
      <c r="AA59" s="217"/>
      <c r="AB59" s="217"/>
      <c r="AC59" s="189"/>
    </row>
    <row r="60" spans="1:29" ht="27" thickBot="1" x14ac:dyDescent="0.3">
      <c r="A60" s="243" t="s">
        <v>215</v>
      </c>
      <c r="B60" s="273" t="s">
        <v>216</v>
      </c>
      <c r="C60" s="274" t="s">
        <v>217</v>
      </c>
      <c r="D60" s="243" t="s">
        <v>218</v>
      </c>
      <c r="E60" s="7"/>
      <c r="F60" s="189"/>
      <c r="G60" s="245" t="s">
        <v>215</v>
      </c>
      <c r="H60" s="273" t="s">
        <v>216</v>
      </c>
      <c r="I60" s="274" t="s">
        <v>217</v>
      </c>
      <c r="J60" s="243" t="s">
        <v>218</v>
      </c>
      <c r="K60" s="7"/>
      <c r="L60" s="243" t="s">
        <v>215</v>
      </c>
      <c r="M60" s="273" t="s">
        <v>216</v>
      </c>
      <c r="N60" s="274" t="s">
        <v>217</v>
      </c>
      <c r="O60" s="243" t="s">
        <v>218</v>
      </c>
      <c r="P60" s="7"/>
      <c r="Q60" s="189"/>
      <c r="R60" s="245" t="s">
        <v>215</v>
      </c>
      <c r="S60" s="273" t="s">
        <v>216</v>
      </c>
      <c r="T60" s="274" t="s">
        <v>217</v>
      </c>
      <c r="U60" s="243" t="s">
        <v>218</v>
      </c>
      <c r="V60" s="7"/>
      <c r="W60" s="189"/>
      <c r="X60" s="245" t="s">
        <v>215</v>
      </c>
      <c r="Y60" s="273" t="s">
        <v>216</v>
      </c>
      <c r="Z60" s="274" t="s">
        <v>217</v>
      </c>
      <c r="AA60" s="243" t="s">
        <v>218</v>
      </c>
      <c r="AB60" s="7"/>
      <c r="AC60" s="189"/>
    </row>
    <row r="61" spans="1:29" x14ac:dyDescent="0.25">
      <c r="A61" s="225">
        <v>4</v>
      </c>
      <c r="B61" s="226"/>
      <c r="C61" s="226"/>
      <c r="D61" s="227">
        <f>B61+C61</f>
        <v>0</v>
      </c>
      <c r="E61" s="7"/>
      <c r="F61" s="189"/>
      <c r="G61" s="229">
        <v>4</v>
      </c>
      <c r="H61" s="226"/>
      <c r="I61" s="226"/>
      <c r="J61" s="227">
        <f>H61+I61</f>
        <v>0</v>
      </c>
      <c r="K61" s="7"/>
      <c r="L61" s="225">
        <v>4</v>
      </c>
      <c r="M61" s="226"/>
      <c r="N61" s="226"/>
      <c r="O61" s="227">
        <f>M61+N61</f>
        <v>0</v>
      </c>
      <c r="P61" s="7"/>
      <c r="Q61" s="189"/>
      <c r="R61" s="229">
        <v>4</v>
      </c>
      <c r="S61" s="226"/>
      <c r="T61" s="226"/>
      <c r="U61" s="227">
        <f>S61+T61</f>
        <v>0</v>
      </c>
      <c r="V61" s="7"/>
      <c r="W61" s="189"/>
      <c r="X61" s="229">
        <v>4</v>
      </c>
      <c r="Y61" s="226"/>
      <c r="Z61" s="226"/>
      <c r="AA61" s="227">
        <f>Y61+Z61</f>
        <v>0</v>
      </c>
      <c r="AB61" s="7"/>
      <c r="AC61" s="189"/>
    </row>
    <row r="62" spans="1:29" x14ac:dyDescent="0.25">
      <c r="A62" s="230">
        <v>5</v>
      </c>
      <c r="B62" s="226"/>
      <c r="C62" s="231"/>
      <c r="D62" s="232">
        <f>B62+C62</f>
        <v>0</v>
      </c>
      <c r="E62" s="7"/>
      <c r="F62" s="189"/>
      <c r="G62" s="233">
        <v>5</v>
      </c>
      <c r="H62" s="226"/>
      <c r="I62" s="231"/>
      <c r="J62" s="232">
        <f>H62+I62</f>
        <v>0</v>
      </c>
      <c r="K62" s="7"/>
      <c r="L62" s="230">
        <v>5</v>
      </c>
      <c r="M62" s="226"/>
      <c r="N62" s="231"/>
      <c r="O62" s="232">
        <f>M62+N62</f>
        <v>0</v>
      </c>
      <c r="P62" s="7"/>
      <c r="Q62" s="189"/>
      <c r="R62" s="233">
        <v>5</v>
      </c>
      <c r="S62" s="226"/>
      <c r="T62" s="226"/>
      <c r="U62" s="232">
        <f>S62+T62</f>
        <v>0</v>
      </c>
      <c r="V62" s="7"/>
      <c r="W62" s="189"/>
      <c r="X62" s="233">
        <v>5</v>
      </c>
      <c r="Y62" s="226"/>
      <c r="Z62" s="226"/>
      <c r="AA62" s="232">
        <f>Y62+Z62</f>
        <v>0</v>
      </c>
      <c r="AB62" s="7"/>
      <c r="AC62" s="189"/>
    </row>
    <row r="63" spans="1:29" x14ac:dyDescent="0.25">
      <c r="A63" s="230">
        <v>6</v>
      </c>
      <c r="B63" s="226"/>
      <c r="C63" s="231"/>
      <c r="D63" s="232">
        <f>B63+C63</f>
        <v>0</v>
      </c>
      <c r="E63" s="7"/>
      <c r="F63" s="189"/>
      <c r="G63" s="233">
        <v>6</v>
      </c>
      <c r="H63" s="226"/>
      <c r="I63" s="231"/>
      <c r="J63" s="232">
        <f>H63+I63</f>
        <v>0</v>
      </c>
      <c r="K63" s="7"/>
      <c r="L63" s="230">
        <v>6</v>
      </c>
      <c r="M63" s="226"/>
      <c r="N63" s="231"/>
      <c r="O63" s="232">
        <f>M63+N63</f>
        <v>0</v>
      </c>
      <c r="P63" s="7"/>
      <c r="Q63" s="189"/>
      <c r="R63" s="233">
        <v>6</v>
      </c>
      <c r="S63" s="226"/>
      <c r="T63" s="226"/>
      <c r="U63" s="232">
        <f>S63+T63</f>
        <v>0</v>
      </c>
      <c r="V63" s="7"/>
      <c r="W63" s="189"/>
      <c r="X63" s="233">
        <v>6</v>
      </c>
      <c r="Y63" s="226"/>
      <c r="Z63" s="226"/>
      <c r="AA63" s="232">
        <f>Y63+Z63</f>
        <v>0</v>
      </c>
      <c r="AB63" s="7"/>
      <c r="AC63" s="189"/>
    </row>
    <row r="64" spans="1:29" x14ac:dyDescent="0.25">
      <c r="A64" s="230">
        <v>7</v>
      </c>
      <c r="B64" s="226"/>
      <c r="C64" s="231"/>
      <c r="D64" s="232">
        <f>B64+C64</f>
        <v>0</v>
      </c>
      <c r="E64" s="7"/>
      <c r="F64" s="189"/>
      <c r="G64" s="233">
        <v>7</v>
      </c>
      <c r="H64" s="226"/>
      <c r="I64" s="231"/>
      <c r="J64" s="232">
        <f>H64+I64</f>
        <v>0</v>
      </c>
      <c r="K64" s="7"/>
      <c r="L64" s="230">
        <v>7</v>
      </c>
      <c r="M64" s="226"/>
      <c r="N64" s="231"/>
      <c r="O64" s="232">
        <f>M64+N64</f>
        <v>0</v>
      </c>
      <c r="P64" s="7"/>
      <c r="Q64" s="189"/>
      <c r="R64" s="233">
        <v>7</v>
      </c>
      <c r="S64" s="226"/>
      <c r="T64" s="226"/>
      <c r="U64" s="232">
        <f>S64+T64</f>
        <v>0</v>
      </c>
      <c r="V64" s="7"/>
      <c r="W64" s="189"/>
      <c r="X64" s="233">
        <v>7</v>
      </c>
      <c r="Y64" s="226"/>
      <c r="Z64" s="226"/>
      <c r="AA64" s="232">
        <f>Y64+Z64</f>
        <v>0</v>
      </c>
      <c r="AB64" s="7"/>
      <c r="AC64" s="189"/>
    </row>
    <row r="65" spans="1:29" ht="15.75" thickBot="1" x14ac:dyDescent="0.3">
      <c r="A65" s="275">
        <v>8</v>
      </c>
      <c r="B65" s="226"/>
      <c r="C65" s="231"/>
      <c r="D65" s="234">
        <f>B65+C65</f>
        <v>0</v>
      </c>
      <c r="E65" s="7"/>
      <c r="F65" s="189"/>
      <c r="G65" s="276">
        <v>8</v>
      </c>
      <c r="H65" s="226"/>
      <c r="I65" s="231"/>
      <c r="J65" s="234">
        <f>H65+I65</f>
        <v>0</v>
      </c>
      <c r="K65" s="7"/>
      <c r="L65" s="275">
        <v>8</v>
      </c>
      <c r="M65" s="226"/>
      <c r="N65" s="231"/>
      <c r="O65" s="234">
        <f>M65+N65</f>
        <v>0</v>
      </c>
      <c r="P65" s="7"/>
      <c r="Q65" s="189"/>
      <c r="R65" s="276">
        <v>8</v>
      </c>
      <c r="S65" s="226"/>
      <c r="T65" s="226"/>
      <c r="U65" s="234">
        <f>S65+T65</f>
        <v>0</v>
      </c>
      <c r="V65" s="7"/>
      <c r="W65" s="189"/>
      <c r="X65" s="276">
        <v>8</v>
      </c>
      <c r="Y65" s="226"/>
      <c r="Z65" s="226"/>
      <c r="AA65" s="234">
        <f>Y65+Z65</f>
        <v>0</v>
      </c>
      <c r="AB65" s="7"/>
      <c r="AC65" s="189"/>
    </row>
    <row r="66" spans="1:29" ht="15.75" thickBot="1" x14ac:dyDescent="0.3">
      <c r="A66" s="235" t="s">
        <v>237</v>
      </c>
      <c r="B66" s="236">
        <f>SUM(B61:B65)</f>
        <v>0</v>
      </c>
      <c r="C66" s="237">
        <f>SUM(C61:C65)</f>
        <v>0</v>
      </c>
      <c r="D66" s="244">
        <f>SUM(D61:D65)</f>
        <v>0</v>
      </c>
      <c r="E66" s="7"/>
      <c r="F66" s="189"/>
      <c r="G66" s="239" t="s">
        <v>237</v>
      </c>
      <c r="H66" s="236">
        <f>SUM(H61:H65)</f>
        <v>0</v>
      </c>
      <c r="I66" s="237">
        <f>SUM(I61:I65)</f>
        <v>0</v>
      </c>
      <c r="J66" s="244">
        <f>SUM(J61:J65)</f>
        <v>0</v>
      </c>
      <c r="K66" s="7"/>
      <c r="L66" s="235" t="s">
        <v>237</v>
      </c>
      <c r="M66" s="236">
        <f>SUM(M61:M65)</f>
        <v>0</v>
      </c>
      <c r="N66" s="237">
        <f>SUM(N61:N65)</f>
        <v>0</v>
      </c>
      <c r="O66" s="244">
        <f>SUM(O61:O65)</f>
        <v>0</v>
      </c>
      <c r="P66" s="7"/>
      <c r="Q66" s="189"/>
      <c r="R66" s="239" t="s">
        <v>237</v>
      </c>
      <c r="S66" s="236">
        <f>SUM(S61:S65)</f>
        <v>0</v>
      </c>
      <c r="T66" s="237">
        <f>SUM(T61:T65)</f>
        <v>0</v>
      </c>
      <c r="U66" s="244">
        <f>SUM(U61:U65)</f>
        <v>0</v>
      </c>
      <c r="V66" s="7"/>
      <c r="W66" s="189"/>
      <c r="X66" s="239" t="s">
        <v>237</v>
      </c>
      <c r="Y66" s="236">
        <f>SUM(Y61:Y65)</f>
        <v>0</v>
      </c>
      <c r="Z66" s="237">
        <f>SUM(Z61:Z65)</f>
        <v>0</v>
      </c>
      <c r="AA66" s="244">
        <f>SUM(AA61:AA65)</f>
        <v>0</v>
      </c>
      <c r="AB66" s="7"/>
      <c r="AC66" s="189"/>
    </row>
    <row r="67" spans="1:29" ht="15.75" thickBot="1" x14ac:dyDescent="0.3">
      <c r="A67" s="240" t="s">
        <v>221</v>
      </c>
      <c r="B67" s="241">
        <v>1</v>
      </c>
      <c r="C67" s="241">
        <v>0.4</v>
      </c>
      <c r="D67" s="7"/>
      <c r="E67" s="7"/>
      <c r="F67" s="189"/>
      <c r="G67" s="242" t="s">
        <v>221</v>
      </c>
      <c r="H67" s="241">
        <v>1</v>
      </c>
      <c r="I67" s="241">
        <v>0.4</v>
      </c>
      <c r="J67" s="7"/>
      <c r="K67" s="7"/>
      <c r="L67" s="240" t="s">
        <v>221</v>
      </c>
      <c r="M67" s="241">
        <v>1</v>
      </c>
      <c r="N67" s="241">
        <v>0.4</v>
      </c>
      <c r="O67" s="7"/>
      <c r="P67" s="7"/>
      <c r="Q67" s="189"/>
      <c r="R67" s="242" t="s">
        <v>221</v>
      </c>
      <c r="S67" s="241">
        <v>1</v>
      </c>
      <c r="T67" s="241">
        <v>0.4</v>
      </c>
      <c r="U67" s="7"/>
      <c r="V67" s="7"/>
      <c r="W67" s="189"/>
      <c r="X67" s="242" t="s">
        <v>221</v>
      </c>
      <c r="Y67" s="241">
        <v>1</v>
      </c>
      <c r="Z67" s="241">
        <v>0.4</v>
      </c>
      <c r="AA67" s="7"/>
      <c r="AB67" s="7"/>
      <c r="AC67" s="189"/>
    </row>
    <row r="68" spans="1:29" ht="15.75" thickBot="1" x14ac:dyDescent="0.3">
      <c r="A68" s="243" t="s">
        <v>238</v>
      </c>
      <c r="B68" s="244">
        <f>B66*B67</f>
        <v>0</v>
      </c>
      <c r="C68" s="277">
        <f>C66*C67</f>
        <v>0</v>
      </c>
      <c r="D68" s="278">
        <f>B68+C68</f>
        <v>0</v>
      </c>
      <c r="E68" s="7"/>
      <c r="F68" s="189"/>
      <c r="G68" s="245" t="s">
        <v>238</v>
      </c>
      <c r="H68" s="244">
        <f>H66*H67</f>
        <v>0</v>
      </c>
      <c r="I68" s="277">
        <f>I66*I67</f>
        <v>0</v>
      </c>
      <c r="J68" s="278">
        <f>H68+I68</f>
        <v>0</v>
      </c>
      <c r="K68" s="7"/>
      <c r="L68" s="243" t="s">
        <v>238</v>
      </c>
      <c r="M68" s="244">
        <f>M66*M67</f>
        <v>0</v>
      </c>
      <c r="N68" s="277">
        <f>N66*N67</f>
        <v>0</v>
      </c>
      <c r="O68" s="278">
        <f>M68+N68</f>
        <v>0</v>
      </c>
      <c r="P68" s="7"/>
      <c r="Q68" s="189"/>
      <c r="R68" s="245" t="s">
        <v>238</v>
      </c>
      <c r="S68" s="244">
        <f>S66*S67</f>
        <v>0</v>
      </c>
      <c r="T68" s="277">
        <f>T66*T67</f>
        <v>0</v>
      </c>
      <c r="U68" s="278">
        <f>S68+T68</f>
        <v>0</v>
      </c>
      <c r="V68" s="7"/>
      <c r="W68" s="189"/>
      <c r="X68" s="245" t="s">
        <v>238</v>
      </c>
      <c r="Y68" s="244">
        <f>Y66*Y67</f>
        <v>0</v>
      </c>
      <c r="Z68" s="277">
        <f>Z66*Z67</f>
        <v>0</v>
      </c>
      <c r="AA68" s="278">
        <f>Y68+Z68</f>
        <v>0</v>
      </c>
      <c r="AB68" s="7"/>
      <c r="AC68" s="189"/>
    </row>
    <row r="69" spans="1:29" x14ac:dyDescent="0.25">
      <c r="A69" s="246"/>
      <c r="B69" s="16"/>
      <c r="C69" s="6"/>
      <c r="D69" s="16"/>
      <c r="E69" s="6"/>
      <c r="F69" s="189"/>
      <c r="G69" s="16"/>
      <c r="H69" s="16"/>
      <c r="I69" s="6"/>
      <c r="J69" s="16"/>
      <c r="K69" s="6"/>
      <c r="L69" s="246"/>
      <c r="M69" s="16"/>
      <c r="N69" s="6"/>
      <c r="O69" s="16"/>
      <c r="P69" s="6"/>
      <c r="Q69" s="189"/>
      <c r="R69" s="16"/>
      <c r="S69" s="16"/>
      <c r="T69" s="6"/>
      <c r="U69" s="16"/>
      <c r="V69" s="6"/>
      <c r="W69" s="189"/>
      <c r="X69" s="16"/>
      <c r="Y69" s="16"/>
      <c r="Z69" s="6"/>
      <c r="AA69" s="16"/>
      <c r="AB69" s="6"/>
      <c r="AC69" s="189"/>
    </row>
    <row r="70" spans="1:29" ht="15.75" thickBot="1" x14ac:dyDescent="0.3">
      <c r="A70" s="246"/>
      <c r="B70" s="16"/>
      <c r="C70" s="6"/>
      <c r="D70" s="16"/>
      <c r="E70" s="6"/>
      <c r="F70" s="189"/>
      <c r="G70" s="16"/>
      <c r="H70" s="16"/>
      <c r="I70" s="6"/>
      <c r="J70" s="16"/>
      <c r="K70" s="6"/>
      <c r="L70" s="246"/>
      <c r="M70" s="16"/>
      <c r="N70" s="6"/>
      <c r="O70" s="16"/>
      <c r="P70" s="6"/>
      <c r="Q70" s="189"/>
      <c r="R70" s="16"/>
      <c r="S70" s="16"/>
      <c r="T70" s="6"/>
      <c r="U70" s="16"/>
      <c r="V70" s="6"/>
      <c r="W70" s="189"/>
      <c r="X70" s="16"/>
      <c r="Y70" s="16"/>
      <c r="Z70" s="6"/>
      <c r="AA70" s="16"/>
      <c r="AB70" s="6"/>
      <c r="AC70" s="189"/>
    </row>
    <row r="71" spans="1:29" ht="15.75" thickBot="1" x14ac:dyDescent="0.3">
      <c r="A71" s="863" t="s">
        <v>239</v>
      </c>
      <c r="B71" s="864"/>
      <c r="C71" s="6"/>
      <c r="D71" s="16"/>
      <c r="E71" s="6"/>
      <c r="F71" s="189"/>
      <c r="G71" s="883" t="s">
        <v>239</v>
      </c>
      <c r="H71" s="864"/>
      <c r="I71" s="6"/>
      <c r="J71" s="16"/>
      <c r="K71" s="6"/>
      <c r="L71" s="863" t="s">
        <v>239</v>
      </c>
      <c r="M71" s="864"/>
      <c r="N71" s="6"/>
      <c r="O71" s="16"/>
      <c r="P71" s="6"/>
      <c r="Q71" s="189"/>
      <c r="R71" s="883" t="s">
        <v>239</v>
      </c>
      <c r="S71" s="864"/>
      <c r="T71" s="6"/>
      <c r="U71" s="16"/>
      <c r="V71" s="6"/>
      <c r="W71" s="189"/>
      <c r="X71" s="883" t="s">
        <v>239</v>
      </c>
      <c r="Y71" s="864"/>
      <c r="Z71" s="6"/>
      <c r="AA71" s="16"/>
      <c r="AB71" s="6"/>
      <c r="AC71" s="189"/>
    </row>
    <row r="72" spans="1:29" x14ac:dyDescent="0.25">
      <c r="A72" s="247" t="s">
        <v>240</v>
      </c>
      <c r="B72" s="279">
        <f>D68</f>
        <v>0</v>
      </c>
      <c r="C72" s="6"/>
      <c r="D72" s="16"/>
      <c r="E72" s="6"/>
      <c r="F72" s="189"/>
      <c r="G72" s="249" t="s">
        <v>240</v>
      </c>
      <c r="H72" s="280">
        <f>J68</f>
        <v>0</v>
      </c>
      <c r="I72" s="6"/>
      <c r="J72" s="16"/>
      <c r="K72" s="6"/>
      <c r="L72" s="247" t="s">
        <v>240</v>
      </c>
      <c r="M72" s="280">
        <f>O68</f>
        <v>0</v>
      </c>
      <c r="N72" s="6"/>
      <c r="O72" s="16"/>
      <c r="P72" s="6"/>
      <c r="Q72" s="189"/>
      <c r="R72" s="249" t="s">
        <v>240</v>
      </c>
      <c r="S72" s="280">
        <f>U68</f>
        <v>0</v>
      </c>
      <c r="T72" s="6"/>
      <c r="U72" s="16"/>
      <c r="V72" s="6"/>
      <c r="W72" s="189"/>
      <c r="X72" s="249" t="s">
        <v>240</v>
      </c>
      <c r="Y72" s="280">
        <f>AA68</f>
        <v>0</v>
      </c>
      <c r="Z72" s="6"/>
      <c r="AA72" s="16"/>
      <c r="AB72" s="6"/>
      <c r="AC72" s="189"/>
    </row>
    <row r="73" spans="1:29" ht="15.75" thickBot="1" x14ac:dyDescent="0.3">
      <c r="A73" s="250" t="s">
        <v>241</v>
      </c>
      <c r="B73" s="251">
        <f>B13</f>
        <v>4703</v>
      </c>
      <c r="C73" s="6"/>
      <c r="D73" s="16"/>
      <c r="E73" s="6"/>
      <c r="F73" s="189"/>
      <c r="G73" s="252" t="s">
        <v>241</v>
      </c>
      <c r="H73" s="251">
        <f>H13</f>
        <v>4703</v>
      </c>
      <c r="I73" s="6"/>
      <c r="J73" s="16"/>
      <c r="K73" s="6"/>
      <c r="L73" s="250" t="s">
        <v>241</v>
      </c>
      <c r="M73" s="251">
        <f>M13</f>
        <v>4703</v>
      </c>
      <c r="N73" s="6"/>
      <c r="O73" s="16"/>
      <c r="P73" s="6"/>
      <c r="Q73" s="189"/>
      <c r="R73" s="252" t="s">
        <v>241</v>
      </c>
      <c r="S73" s="251">
        <f>S13</f>
        <v>4703</v>
      </c>
      <c r="T73" s="6"/>
      <c r="U73" s="16"/>
      <c r="V73" s="6"/>
      <c r="W73" s="189"/>
      <c r="X73" s="252" t="s">
        <v>241</v>
      </c>
      <c r="Y73" s="251">
        <f>Y13</f>
        <v>4703</v>
      </c>
      <c r="Z73" s="6"/>
      <c r="AA73" s="16"/>
      <c r="AB73" s="6"/>
      <c r="AC73" s="189"/>
    </row>
    <row r="74" spans="1:29" ht="15.75" thickBot="1" x14ac:dyDescent="0.3">
      <c r="A74" s="238" t="s">
        <v>242</v>
      </c>
      <c r="B74" s="253">
        <f>B72*B73</f>
        <v>0</v>
      </c>
      <c r="C74" s="6"/>
      <c r="D74" s="16"/>
      <c r="E74" s="6"/>
      <c r="F74" s="189"/>
      <c r="G74" s="254" t="s">
        <v>242</v>
      </c>
      <c r="H74" s="253">
        <f>H72*H73</f>
        <v>0</v>
      </c>
      <c r="I74" s="6"/>
      <c r="J74" s="16"/>
      <c r="K74" s="6"/>
      <c r="L74" s="238" t="s">
        <v>242</v>
      </c>
      <c r="M74" s="253">
        <f>M72*M73</f>
        <v>0</v>
      </c>
      <c r="N74" s="6"/>
      <c r="O74" s="16"/>
      <c r="P74" s="6"/>
      <c r="Q74" s="189"/>
      <c r="R74" s="254" t="s">
        <v>242</v>
      </c>
      <c r="S74" s="253">
        <f>S72*S73</f>
        <v>0</v>
      </c>
      <c r="T74" s="6"/>
      <c r="U74" s="16"/>
      <c r="V74" s="6"/>
      <c r="W74" s="189"/>
      <c r="X74" s="254" t="s">
        <v>242</v>
      </c>
      <c r="Y74" s="253">
        <f>Y72*Y73</f>
        <v>0</v>
      </c>
      <c r="Z74" s="6"/>
      <c r="AA74" s="16"/>
      <c r="AB74" s="6"/>
      <c r="AC74" s="189"/>
    </row>
    <row r="75" spans="1:29" x14ac:dyDescent="0.25">
      <c r="A75" s="281"/>
      <c r="B75" s="282"/>
      <c r="C75" s="6"/>
      <c r="D75" s="6"/>
      <c r="E75" s="16"/>
      <c r="F75" s="283"/>
      <c r="G75" s="284"/>
      <c r="H75" s="282"/>
      <c r="I75" s="6"/>
      <c r="J75" s="6"/>
      <c r="K75" s="16"/>
      <c r="L75" s="281"/>
      <c r="M75" s="282"/>
      <c r="N75" s="6"/>
      <c r="O75" s="6"/>
      <c r="P75" s="16"/>
      <c r="Q75" s="283"/>
      <c r="R75" s="284"/>
      <c r="S75" s="282"/>
      <c r="T75" s="6"/>
      <c r="U75" s="6"/>
      <c r="V75" s="16"/>
      <c r="W75" s="283"/>
      <c r="X75" s="284"/>
      <c r="Y75" s="282"/>
      <c r="Z75" s="6"/>
      <c r="AA75" s="6"/>
      <c r="AB75" s="16"/>
      <c r="AC75" s="283"/>
    </row>
    <row r="76" spans="1:29" ht="15.75" thickBot="1" x14ac:dyDescent="0.3">
      <c r="A76" s="281"/>
      <c r="B76" s="282"/>
      <c r="C76" s="6"/>
      <c r="D76" s="6"/>
      <c r="E76" s="16"/>
      <c r="F76" s="283"/>
      <c r="G76" s="284"/>
      <c r="H76" s="282"/>
      <c r="I76" s="6"/>
      <c r="J76" s="6"/>
      <c r="K76" s="16"/>
      <c r="L76" s="281"/>
      <c r="M76" s="282"/>
      <c r="N76" s="6"/>
      <c r="O76" s="6"/>
      <c r="P76" s="16"/>
      <c r="Q76" s="283"/>
      <c r="R76" s="284"/>
      <c r="S76" s="282"/>
      <c r="T76" s="6"/>
      <c r="U76" s="6"/>
      <c r="V76" s="16"/>
      <c r="W76" s="283"/>
      <c r="X76" s="284"/>
      <c r="Y76" s="282"/>
      <c r="Z76" s="6"/>
      <c r="AA76" s="6"/>
      <c r="AB76" s="16"/>
      <c r="AC76" s="283"/>
    </row>
    <row r="77" spans="1:29" ht="15.75" thickBot="1" x14ac:dyDescent="0.3">
      <c r="A77" s="863" t="s">
        <v>243</v>
      </c>
      <c r="B77" s="864"/>
      <c r="C77" s="6"/>
      <c r="D77" s="6"/>
      <c r="E77" s="16"/>
      <c r="F77" s="228"/>
      <c r="G77" s="883" t="s">
        <v>243</v>
      </c>
      <c r="H77" s="864"/>
      <c r="I77" s="6"/>
      <c r="J77" s="6"/>
      <c r="K77" s="16"/>
      <c r="L77" s="863" t="s">
        <v>243</v>
      </c>
      <c r="M77" s="864"/>
      <c r="N77" s="6"/>
      <c r="O77" s="6"/>
      <c r="P77" s="16"/>
      <c r="Q77" s="228"/>
      <c r="R77" s="883" t="s">
        <v>243</v>
      </c>
      <c r="S77" s="864"/>
      <c r="T77" s="6"/>
      <c r="U77" s="6"/>
      <c r="V77" s="16"/>
      <c r="W77" s="228"/>
      <c r="X77" s="883" t="s">
        <v>243</v>
      </c>
      <c r="Y77" s="864"/>
      <c r="Z77" s="6"/>
      <c r="AA77" s="6"/>
      <c r="AB77" s="16"/>
      <c r="AC77" s="228"/>
    </row>
    <row r="78" spans="1:29" x14ac:dyDescent="0.25">
      <c r="A78" s="247" t="s">
        <v>244</v>
      </c>
      <c r="B78" s="248">
        <f>D66</f>
        <v>0</v>
      </c>
      <c r="C78" s="6"/>
      <c r="D78" s="6"/>
      <c r="E78" s="16"/>
      <c r="F78" s="189"/>
      <c r="G78" s="249" t="s">
        <v>244</v>
      </c>
      <c r="H78" s="248">
        <f>J66</f>
        <v>0</v>
      </c>
      <c r="I78" s="6"/>
      <c r="J78" s="6"/>
      <c r="K78" s="16"/>
      <c r="L78" s="247" t="s">
        <v>244</v>
      </c>
      <c r="M78" s="248">
        <f>O66</f>
        <v>0</v>
      </c>
      <c r="N78" s="6"/>
      <c r="O78" s="6"/>
      <c r="P78" s="16"/>
      <c r="Q78" s="189"/>
      <c r="R78" s="249" t="s">
        <v>244</v>
      </c>
      <c r="S78" s="248">
        <f>U66</f>
        <v>0</v>
      </c>
      <c r="T78" s="6"/>
      <c r="U78" s="6"/>
      <c r="V78" s="16"/>
      <c r="W78" s="189"/>
      <c r="X78" s="249" t="s">
        <v>244</v>
      </c>
      <c r="Y78" s="248">
        <f>AA66</f>
        <v>0</v>
      </c>
      <c r="Z78" s="6"/>
      <c r="AA78" s="6"/>
      <c r="AB78" s="16"/>
      <c r="AC78" s="189"/>
    </row>
    <row r="79" spans="1:29" ht="15.75" thickBot="1" x14ac:dyDescent="0.3">
      <c r="A79" s="250" t="s">
        <v>245</v>
      </c>
      <c r="B79" s="251">
        <f>B14</f>
        <v>1680</v>
      </c>
      <c r="C79" s="6"/>
      <c r="D79" s="6"/>
      <c r="E79" s="6"/>
      <c r="F79" s="189"/>
      <c r="G79" s="252" t="s">
        <v>245</v>
      </c>
      <c r="H79" s="251">
        <f>H14</f>
        <v>1680</v>
      </c>
      <c r="I79" s="6"/>
      <c r="J79" s="6"/>
      <c r="K79" s="6"/>
      <c r="L79" s="250" t="s">
        <v>245</v>
      </c>
      <c r="M79" s="251">
        <f>M14</f>
        <v>1680</v>
      </c>
      <c r="N79" s="6"/>
      <c r="O79" s="6"/>
      <c r="P79" s="6"/>
      <c r="Q79" s="189"/>
      <c r="R79" s="252" t="s">
        <v>245</v>
      </c>
      <c r="S79" s="251">
        <f>S14</f>
        <v>1680</v>
      </c>
      <c r="T79" s="6"/>
      <c r="U79" s="6"/>
      <c r="V79" s="6"/>
      <c r="W79" s="189"/>
      <c r="X79" s="252" t="s">
        <v>245</v>
      </c>
      <c r="Y79" s="251">
        <f>Y14</f>
        <v>1680</v>
      </c>
      <c r="Z79" s="6"/>
      <c r="AA79" s="6"/>
      <c r="AB79" s="6"/>
      <c r="AC79" s="189"/>
    </row>
    <row r="80" spans="1:29" ht="15.75" thickBot="1" x14ac:dyDescent="0.3">
      <c r="A80" s="238" t="s">
        <v>246</v>
      </c>
      <c r="B80" s="253">
        <f>B78*B79</f>
        <v>0</v>
      </c>
      <c r="C80" s="6"/>
      <c r="D80" s="6"/>
      <c r="E80" s="6"/>
      <c r="F80" s="189"/>
      <c r="G80" s="254" t="s">
        <v>246</v>
      </c>
      <c r="H80" s="253">
        <f>H78*H79</f>
        <v>0</v>
      </c>
      <c r="I80" s="6"/>
      <c r="J80" s="6"/>
      <c r="K80" s="6"/>
      <c r="L80" s="238" t="s">
        <v>246</v>
      </c>
      <c r="M80" s="253">
        <f>M78*M79</f>
        <v>0</v>
      </c>
      <c r="N80" s="6"/>
      <c r="O80" s="6"/>
      <c r="P80" s="6"/>
      <c r="Q80" s="189"/>
      <c r="R80" s="254" t="s">
        <v>246</v>
      </c>
      <c r="S80" s="253">
        <f>S78*S79</f>
        <v>0</v>
      </c>
      <c r="T80" s="6"/>
      <c r="U80" s="6"/>
      <c r="V80" s="6"/>
      <c r="W80" s="189"/>
      <c r="X80" s="254" t="s">
        <v>246</v>
      </c>
      <c r="Y80" s="253">
        <f>Y78*Y79</f>
        <v>0</v>
      </c>
      <c r="Z80" s="6"/>
      <c r="AA80" s="6"/>
      <c r="AB80" s="6"/>
      <c r="AC80" s="189"/>
    </row>
    <row r="81" spans="1:29" x14ac:dyDescent="0.25">
      <c r="A81" s="285"/>
      <c r="B81" s="259"/>
      <c r="C81" s="259"/>
      <c r="D81" s="260"/>
      <c r="E81" s="261"/>
      <c r="F81" s="189"/>
      <c r="G81" s="259"/>
      <c r="H81" s="259"/>
      <c r="I81" s="259"/>
      <c r="J81" s="260"/>
      <c r="K81" s="261"/>
      <c r="L81" s="285"/>
      <c r="M81" s="259"/>
      <c r="N81" s="259"/>
      <c r="O81" s="260"/>
      <c r="P81" s="261"/>
      <c r="Q81" s="189"/>
      <c r="R81" s="259"/>
      <c r="S81" s="259"/>
      <c r="T81" s="259"/>
      <c r="U81" s="260"/>
      <c r="V81" s="261"/>
      <c r="W81" s="189"/>
      <c r="X81" s="259"/>
      <c r="Y81" s="259"/>
      <c r="Z81" s="259"/>
      <c r="AA81" s="260"/>
      <c r="AB81" s="261"/>
      <c r="AC81" s="189"/>
    </row>
    <row r="82" spans="1:29" ht="15.75" thickBot="1" x14ac:dyDescent="0.3">
      <c r="A82" s="285"/>
      <c r="B82" s="259"/>
      <c r="C82" s="259"/>
      <c r="D82" s="260"/>
      <c r="E82" s="261"/>
      <c r="F82" s="189"/>
      <c r="G82" s="259"/>
      <c r="H82" s="259"/>
      <c r="I82" s="259"/>
      <c r="J82" s="260"/>
      <c r="K82" s="261"/>
      <c r="L82" s="285"/>
      <c r="M82" s="259"/>
      <c r="N82" s="259"/>
      <c r="O82" s="260"/>
      <c r="P82" s="261"/>
      <c r="Q82" s="189"/>
      <c r="R82" s="259"/>
      <c r="S82" s="259"/>
      <c r="T82" s="259"/>
      <c r="U82" s="260"/>
      <c r="V82" s="261"/>
      <c r="W82" s="189"/>
      <c r="X82" s="259"/>
      <c r="Y82" s="259"/>
      <c r="Z82" s="259"/>
      <c r="AA82" s="260"/>
      <c r="AB82" s="261"/>
      <c r="AC82" s="189"/>
    </row>
    <row r="83" spans="1:29" ht="15.75" thickBot="1" x14ac:dyDescent="0.3">
      <c r="A83" s="863" t="s">
        <v>247</v>
      </c>
      <c r="B83" s="864"/>
      <c r="C83" s="259"/>
      <c r="D83" s="260"/>
      <c r="E83" s="261"/>
      <c r="F83" s="189"/>
      <c r="G83" s="883" t="s">
        <v>247</v>
      </c>
      <c r="H83" s="864"/>
      <c r="I83" s="259"/>
      <c r="J83" s="260"/>
      <c r="K83" s="261"/>
      <c r="L83" s="863" t="s">
        <v>247</v>
      </c>
      <c r="M83" s="864"/>
      <c r="N83" s="259"/>
      <c r="O83" s="260"/>
      <c r="P83" s="261"/>
      <c r="Q83" s="189"/>
      <c r="R83" s="883" t="s">
        <v>247</v>
      </c>
      <c r="S83" s="864"/>
      <c r="T83" s="259"/>
      <c r="U83" s="260"/>
      <c r="V83" s="261"/>
      <c r="W83" s="189"/>
      <c r="X83" s="883" t="s">
        <v>247</v>
      </c>
      <c r="Y83" s="864"/>
      <c r="Z83" s="259"/>
      <c r="AA83" s="260"/>
      <c r="AB83" s="261"/>
      <c r="AC83" s="189"/>
    </row>
    <row r="84" spans="1:29" x14ac:dyDescent="0.25">
      <c r="A84" s="247" t="s">
        <v>242</v>
      </c>
      <c r="B84" s="286">
        <f>B74</f>
        <v>0</v>
      </c>
      <c r="C84" s="259"/>
      <c r="D84" s="260"/>
      <c r="E84" s="261"/>
      <c r="F84" s="189"/>
      <c r="G84" s="249" t="s">
        <v>242</v>
      </c>
      <c r="H84" s="286">
        <f>H74</f>
        <v>0</v>
      </c>
      <c r="I84" s="259"/>
      <c r="J84" s="260"/>
      <c r="K84" s="261"/>
      <c r="L84" s="247" t="s">
        <v>242</v>
      </c>
      <c r="M84" s="286">
        <f>M74</f>
        <v>0</v>
      </c>
      <c r="N84" s="259"/>
      <c r="O84" s="260"/>
      <c r="P84" s="261"/>
      <c r="Q84" s="189"/>
      <c r="R84" s="249" t="s">
        <v>242</v>
      </c>
      <c r="S84" s="286">
        <f>S74</f>
        <v>0</v>
      </c>
      <c r="T84" s="259"/>
      <c r="U84" s="260"/>
      <c r="V84" s="261"/>
      <c r="W84" s="189"/>
      <c r="X84" s="249" t="s">
        <v>242</v>
      </c>
      <c r="Y84" s="286">
        <f>Y74</f>
        <v>0</v>
      </c>
      <c r="Z84" s="259"/>
      <c r="AA84" s="260"/>
      <c r="AB84" s="261"/>
      <c r="AC84" s="189"/>
    </row>
    <row r="85" spans="1:29" ht="15.75" thickBot="1" x14ac:dyDescent="0.3">
      <c r="A85" s="247" t="s">
        <v>246</v>
      </c>
      <c r="B85" s="287">
        <f>B80</f>
        <v>0</v>
      </c>
      <c r="C85" s="259"/>
      <c r="D85" s="260"/>
      <c r="E85" s="261"/>
      <c r="F85" s="189"/>
      <c r="G85" s="249" t="s">
        <v>246</v>
      </c>
      <c r="H85" s="287">
        <f>H80</f>
        <v>0</v>
      </c>
      <c r="I85" s="259"/>
      <c r="J85" s="260"/>
      <c r="K85" s="261"/>
      <c r="L85" s="247" t="s">
        <v>246</v>
      </c>
      <c r="M85" s="287">
        <f>M80</f>
        <v>0</v>
      </c>
      <c r="N85" s="259"/>
      <c r="O85" s="260"/>
      <c r="P85" s="261"/>
      <c r="Q85" s="189"/>
      <c r="R85" s="249" t="s">
        <v>246</v>
      </c>
      <c r="S85" s="287">
        <f>S80</f>
        <v>0</v>
      </c>
      <c r="T85" s="259"/>
      <c r="U85" s="260"/>
      <c r="V85" s="261"/>
      <c r="W85" s="189"/>
      <c r="X85" s="249" t="s">
        <v>246</v>
      </c>
      <c r="Y85" s="287">
        <f>Y80</f>
        <v>0</v>
      </c>
      <c r="Z85" s="259"/>
      <c r="AA85" s="260"/>
      <c r="AB85" s="261"/>
      <c r="AC85" s="189"/>
    </row>
    <row r="86" spans="1:29" ht="15.75" thickBot="1" x14ac:dyDescent="0.3">
      <c r="A86" s="238" t="s">
        <v>248</v>
      </c>
      <c r="B86" s="253">
        <f>B84+B85</f>
        <v>0</v>
      </c>
      <c r="C86" s="259"/>
      <c r="D86" s="260"/>
      <c r="E86" s="261"/>
      <c r="F86" s="189"/>
      <c r="G86" s="254" t="s">
        <v>248</v>
      </c>
      <c r="H86" s="253">
        <f>H84+H85</f>
        <v>0</v>
      </c>
      <c r="I86" s="259"/>
      <c r="J86" s="260"/>
      <c r="K86" s="261"/>
      <c r="L86" s="238" t="s">
        <v>248</v>
      </c>
      <c r="M86" s="253">
        <f>M84+M85</f>
        <v>0</v>
      </c>
      <c r="N86" s="259"/>
      <c r="O86" s="260"/>
      <c r="P86" s="261"/>
      <c r="Q86" s="189"/>
      <c r="R86" s="254" t="s">
        <v>248</v>
      </c>
      <c r="S86" s="253">
        <f>S84+S85</f>
        <v>0</v>
      </c>
      <c r="T86" s="259"/>
      <c r="U86" s="260"/>
      <c r="V86" s="261"/>
      <c r="W86" s="189"/>
      <c r="X86" s="254" t="s">
        <v>248</v>
      </c>
      <c r="Y86" s="253">
        <f>Y84+Y85</f>
        <v>0</v>
      </c>
      <c r="Z86" s="259"/>
      <c r="AA86" s="260"/>
      <c r="AB86" s="261"/>
      <c r="AC86" s="189"/>
    </row>
    <row r="87" spans="1:29" x14ac:dyDescent="0.25">
      <c r="A87" s="285"/>
      <c r="B87" s="259"/>
      <c r="C87" s="259"/>
      <c r="D87" s="260"/>
      <c r="E87" s="261"/>
      <c r="F87" s="189"/>
      <c r="G87" s="259"/>
      <c r="H87" s="259"/>
      <c r="I87" s="259"/>
      <c r="J87" s="260"/>
      <c r="K87" s="261"/>
      <c r="L87" s="285"/>
      <c r="M87" s="259"/>
      <c r="N87" s="259"/>
      <c r="O87" s="260"/>
      <c r="P87" s="261"/>
      <c r="Q87" s="189"/>
      <c r="R87" s="259"/>
      <c r="S87" s="259"/>
      <c r="T87" s="259"/>
      <c r="U87" s="260"/>
      <c r="V87" s="261"/>
      <c r="W87" s="189"/>
      <c r="X87" s="259"/>
      <c r="Y87" s="259"/>
      <c r="Z87" s="259"/>
      <c r="AA87" s="260"/>
      <c r="AB87" s="261"/>
      <c r="AC87" s="189"/>
    </row>
    <row r="88" spans="1:29" x14ac:dyDescent="0.25">
      <c r="A88" s="285"/>
      <c r="B88" s="259"/>
      <c r="C88" s="259"/>
      <c r="D88" s="260"/>
      <c r="E88" s="261"/>
      <c r="F88" s="189"/>
      <c r="G88" s="259"/>
      <c r="H88" s="259"/>
      <c r="I88" s="259"/>
      <c r="J88" s="260"/>
      <c r="K88" s="261"/>
      <c r="L88" s="285"/>
      <c r="M88" s="259"/>
      <c r="N88" s="259"/>
      <c r="O88" s="260"/>
      <c r="P88" s="261"/>
      <c r="Q88" s="189"/>
      <c r="R88" s="259"/>
      <c r="S88" s="259"/>
      <c r="T88" s="259"/>
      <c r="U88" s="260"/>
      <c r="V88" s="261"/>
      <c r="W88" s="189"/>
      <c r="X88" s="259"/>
      <c r="Y88" s="259"/>
      <c r="Z88" s="259"/>
      <c r="AA88" s="260"/>
      <c r="AB88" s="261"/>
      <c r="AC88" s="189"/>
    </row>
    <row r="89" spans="1:29" x14ac:dyDescent="0.25">
      <c r="A89" s="285"/>
      <c r="B89" s="259"/>
      <c r="C89" s="259"/>
      <c r="D89" s="260"/>
      <c r="E89" s="261"/>
      <c r="F89" s="189"/>
      <c r="G89" s="259"/>
      <c r="H89" s="259"/>
      <c r="I89" s="259"/>
      <c r="J89" s="260"/>
      <c r="K89" s="261"/>
      <c r="L89" s="285"/>
      <c r="M89" s="259"/>
      <c r="N89" s="259"/>
      <c r="O89" s="260"/>
      <c r="P89" s="261"/>
      <c r="Q89" s="189"/>
      <c r="R89" s="259"/>
      <c r="S89" s="259"/>
      <c r="T89" s="259"/>
      <c r="U89" s="260"/>
      <c r="V89" s="261"/>
      <c r="W89" s="189"/>
      <c r="X89" s="259"/>
      <c r="Y89" s="259"/>
      <c r="Z89" s="259"/>
      <c r="AA89" s="260"/>
      <c r="AB89" s="261"/>
      <c r="AC89" s="189"/>
    </row>
    <row r="90" spans="1:29" ht="15.75" thickBot="1" x14ac:dyDescent="0.3">
      <c r="A90" s="285"/>
      <c r="B90" s="259"/>
      <c r="C90" s="259"/>
      <c r="D90" s="260"/>
      <c r="E90" s="261"/>
      <c r="F90" s="189"/>
      <c r="G90" s="259"/>
      <c r="H90" s="259"/>
      <c r="I90" s="259"/>
      <c r="J90" s="260"/>
      <c r="K90" s="261"/>
      <c r="L90" s="288"/>
      <c r="M90" s="289"/>
      <c r="N90" s="259"/>
      <c r="O90" s="260"/>
      <c r="P90" s="261"/>
      <c r="Q90" s="189"/>
      <c r="R90" s="259"/>
      <c r="S90" s="259"/>
      <c r="T90" s="259"/>
      <c r="U90" s="260"/>
      <c r="V90" s="261"/>
      <c r="W90" s="189"/>
      <c r="X90" s="259"/>
      <c r="Y90" s="259"/>
      <c r="Z90" s="259"/>
      <c r="AA90" s="260"/>
      <c r="AB90" s="261"/>
      <c r="AC90" s="189"/>
    </row>
    <row r="91" spans="1:29" ht="16.5" thickBot="1" x14ac:dyDescent="0.3">
      <c r="A91" s="877" t="s">
        <v>249</v>
      </c>
      <c r="B91" s="878"/>
      <c r="C91" s="878"/>
      <c r="D91" s="878"/>
      <c r="E91" s="879"/>
      <c r="F91" s="290"/>
      <c r="G91" s="877" t="s">
        <v>249</v>
      </c>
      <c r="H91" s="878"/>
      <c r="I91" s="878"/>
      <c r="J91" s="878"/>
      <c r="K91" s="878"/>
      <c r="L91" s="877" t="s">
        <v>249</v>
      </c>
      <c r="M91" s="878"/>
      <c r="N91" s="878"/>
      <c r="O91" s="878"/>
      <c r="P91" s="879"/>
      <c r="Q91" s="189"/>
      <c r="R91" s="877" t="s">
        <v>249</v>
      </c>
      <c r="S91" s="878"/>
      <c r="T91" s="878"/>
      <c r="U91" s="878"/>
      <c r="V91" s="879"/>
      <c r="W91" s="189"/>
      <c r="X91" s="877" t="s">
        <v>249</v>
      </c>
      <c r="Y91" s="878"/>
      <c r="Z91" s="878"/>
      <c r="AA91" s="878"/>
      <c r="AB91" s="879"/>
      <c r="AC91" s="189"/>
    </row>
    <row r="92" spans="1:29" ht="15.75" thickBot="1" x14ac:dyDescent="0.3">
      <c r="A92" s="880" t="s">
        <v>250</v>
      </c>
      <c r="B92" s="881"/>
      <c r="C92" s="881"/>
      <c r="D92" s="881"/>
      <c r="E92" s="882"/>
      <c r="F92" s="291"/>
      <c r="G92" s="880" t="s">
        <v>250</v>
      </c>
      <c r="H92" s="881"/>
      <c r="I92" s="881"/>
      <c r="J92" s="881"/>
      <c r="K92" s="881"/>
      <c r="L92" s="880" t="s">
        <v>250</v>
      </c>
      <c r="M92" s="881"/>
      <c r="N92" s="881"/>
      <c r="O92" s="881"/>
      <c r="P92" s="882"/>
      <c r="Q92" s="189"/>
      <c r="R92" s="880" t="s">
        <v>250</v>
      </c>
      <c r="S92" s="881"/>
      <c r="T92" s="881"/>
      <c r="U92" s="881"/>
      <c r="V92" s="882"/>
      <c r="W92" s="189"/>
      <c r="X92" s="880" t="s">
        <v>250</v>
      </c>
      <c r="Y92" s="881"/>
      <c r="Z92" s="881"/>
      <c r="AA92" s="881"/>
      <c r="AB92" s="882"/>
      <c r="AC92" s="189"/>
    </row>
    <row r="93" spans="1:29" ht="16.5" thickBot="1" x14ac:dyDescent="0.3">
      <c r="A93" s="215"/>
      <c r="B93" s="216"/>
      <c r="C93" s="216"/>
      <c r="D93" s="217"/>
      <c r="E93" s="292"/>
      <c r="F93" s="293"/>
      <c r="G93" s="215"/>
      <c r="H93" s="216"/>
      <c r="I93" s="216"/>
      <c r="J93" s="217"/>
      <c r="K93" s="217"/>
      <c r="L93" s="218"/>
      <c r="M93" s="219"/>
      <c r="N93" s="219"/>
      <c r="O93" s="294"/>
      <c r="P93" s="295"/>
      <c r="Q93" s="296"/>
      <c r="R93" s="215"/>
      <c r="S93" s="216"/>
      <c r="T93" s="216"/>
      <c r="U93" s="217"/>
      <c r="V93" s="217"/>
      <c r="W93" s="189"/>
      <c r="X93" s="215"/>
      <c r="Y93" s="216"/>
      <c r="Z93" s="216"/>
      <c r="AA93" s="217"/>
      <c r="AB93" s="217"/>
      <c r="AC93" s="189"/>
    </row>
    <row r="94" spans="1:29" ht="27" thickBot="1" x14ac:dyDescent="0.3">
      <c r="A94" s="243" t="s">
        <v>215</v>
      </c>
      <c r="B94" s="273" t="s">
        <v>251</v>
      </c>
      <c r="C94" s="274" t="s">
        <v>252</v>
      </c>
      <c r="D94" s="243" t="s">
        <v>217</v>
      </c>
      <c r="E94" s="262" t="s">
        <v>2</v>
      </c>
      <c r="F94" s="297"/>
      <c r="G94" s="243" t="s">
        <v>215</v>
      </c>
      <c r="H94" s="273" t="str">
        <f>B94</f>
        <v>Gen Ed and  LRE1Students</v>
      </c>
      <c r="I94" s="274" t="s">
        <v>252</v>
      </c>
      <c r="J94" s="243" t="s">
        <v>253</v>
      </c>
      <c r="K94" s="262" t="s">
        <v>2</v>
      </c>
      <c r="L94" s="243" t="s">
        <v>215</v>
      </c>
      <c r="M94" s="273" t="str">
        <f>B94</f>
        <v>Gen Ed and  LRE1Students</v>
      </c>
      <c r="N94" s="274" t="str">
        <f>C94</f>
        <v>LRE2 Students</v>
      </c>
      <c r="O94" s="243" t="str">
        <f>D94</f>
        <v>LRE3 Students</v>
      </c>
      <c r="P94" s="243" t="str">
        <f>K94</f>
        <v>Total Enrollment</v>
      </c>
      <c r="Q94" s="296"/>
      <c r="R94" s="243" t="s">
        <v>215</v>
      </c>
      <c r="S94" s="273" t="str">
        <f>H94</f>
        <v>Gen Ed and  LRE1Students</v>
      </c>
      <c r="T94" s="274" t="s">
        <v>252</v>
      </c>
      <c r="U94" s="243" t="s">
        <v>217</v>
      </c>
      <c r="V94" s="243" t="str">
        <f>K94</f>
        <v>Total Enrollment</v>
      </c>
      <c r="W94" s="189"/>
      <c r="X94" s="243" t="s">
        <v>215</v>
      </c>
      <c r="Y94" s="273" t="str">
        <f>B94</f>
        <v>Gen Ed and  LRE1Students</v>
      </c>
      <c r="Z94" s="273" t="str">
        <f>C94</f>
        <v>LRE2 Students</v>
      </c>
      <c r="AA94" s="298" t="str">
        <f>D94</f>
        <v>LRE3 Students</v>
      </c>
      <c r="AB94" s="298" t="str">
        <f>E94</f>
        <v>Total Enrollment</v>
      </c>
      <c r="AC94" s="189"/>
    </row>
    <row r="95" spans="1:29" x14ac:dyDescent="0.25">
      <c r="A95" s="230">
        <v>6</v>
      </c>
      <c r="B95" s="226"/>
      <c r="C95" s="231"/>
      <c r="D95" s="299"/>
      <c r="E95" s="300">
        <f>SUM(B95:D95)</f>
        <v>0</v>
      </c>
      <c r="F95" s="301"/>
      <c r="G95" s="230">
        <v>6</v>
      </c>
      <c r="H95" s="226"/>
      <c r="I95" s="231"/>
      <c r="J95" s="302"/>
      <c r="K95" s="300">
        <f>SUM(H95:J95)</f>
        <v>0</v>
      </c>
      <c r="L95" s="230">
        <v>6</v>
      </c>
      <c r="M95" s="303"/>
      <c r="N95" s="303"/>
      <c r="O95" s="303"/>
      <c r="P95" s="304">
        <f>SUM(M95:O95)</f>
        <v>0</v>
      </c>
      <c r="Q95" s="296"/>
      <c r="R95" s="230">
        <v>6</v>
      </c>
      <c r="S95" s="303"/>
      <c r="T95" s="303"/>
      <c r="U95" s="303"/>
      <c r="V95" s="305">
        <f>SUM(S95:U95)</f>
        <v>0</v>
      </c>
      <c r="W95" s="189"/>
      <c r="X95" s="230">
        <v>6</v>
      </c>
      <c r="Y95" s="303"/>
      <c r="Z95" s="303"/>
      <c r="AA95" s="303"/>
      <c r="AB95" s="305">
        <f>SUM(Y95:AA95)</f>
        <v>0</v>
      </c>
      <c r="AC95" s="189"/>
    </row>
    <row r="96" spans="1:29" x14ac:dyDescent="0.25">
      <c r="A96" s="230">
        <v>7</v>
      </c>
      <c r="B96" s="226"/>
      <c r="C96" s="231"/>
      <c r="D96" s="299"/>
      <c r="E96" s="300">
        <f>SUM(B96:D96)</f>
        <v>0</v>
      </c>
      <c r="F96" s="301"/>
      <c r="G96" s="230">
        <v>7</v>
      </c>
      <c r="H96" s="226"/>
      <c r="I96" s="231"/>
      <c r="J96" s="302"/>
      <c r="K96" s="300">
        <f>SUM(H96:J96)</f>
        <v>0</v>
      </c>
      <c r="L96" s="230">
        <v>7</v>
      </c>
      <c r="M96" s="303"/>
      <c r="N96" s="303"/>
      <c r="O96" s="303"/>
      <c r="P96" s="306">
        <f>SUM(M96:O96)</f>
        <v>0</v>
      </c>
      <c r="Q96" s="296"/>
      <c r="R96" s="230">
        <v>7</v>
      </c>
      <c r="S96" s="303"/>
      <c r="T96" s="303"/>
      <c r="U96" s="303"/>
      <c r="V96" s="305">
        <f>SUM(S96:U96)</f>
        <v>0</v>
      </c>
      <c r="W96" s="189"/>
      <c r="X96" s="230">
        <v>7</v>
      </c>
      <c r="Y96" s="303"/>
      <c r="Z96" s="303"/>
      <c r="AA96" s="303"/>
      <c r="AB96" s="305">
        <f>SUM(Y96:AA96)</f>
        <v>0</v>
      </c>
      <c r="AC96" s="189"/>
    </row>
    <row r="97" spans="1:29" ht="15.75" thickBot="1" x14ac:dyDescent="0.3">
      <c r="A97" s="275">
        <v>8</v>
      </c>
      <c r="B97" s="226"/>
      <c r="C97" s="307"/>
      <c r="D97" s="308"/>
      <c r="E97" s="309">
        <f>SUM(B97:D97)</f>
        <v>0</v>
      </c>
      <c r="F97" s="310"/>
      <c r="G97" s="275">
        <v>8</v>
      </c>
      <c r="H97" s="226"/>
      <c r="I97" s="231"/>
      <c r="J97" s="311"/>
      <c r="K97" s="309">
        <f>SUM(H97:J97)</f>
        <v>0</v>
      </c>
      <c r="L97" s="275">
        <v>8</v>
      </c>
      <c r="M97" s="303"/>
      <c r="N97" s="303"/>
      <c r="O97" s="312"/>
      <c r="P97" s="313">
        <f>SUM(M97:O97)</f>
        <v>0</v>
      </c>
      <c r="Q97" s="296"/>
      <c r="R97" s="275">
        <v>8</v>
      </c>
      <c r="S97" s="303"/>
      <c r="T97" s="303"/>
      <c r="U97" s="303"/>
      <c r="V97" s="305">
        <f>SUM(S97:U97)</f>
        <v>0</v>
      </c>
      <c r="W97" s="189"/>
      <c r="X97" s="275">
        <v>8</v>
      </c>
      <c r="Y97" s="303"/>
      <c r="Z97" s="303"/>
      <c r="AA97" s="303"/>
      <c r="AB97" s="305">
        <f>SUM(Y97:AA97)</f>
        <v>0</v>
      </c>
      <c r="AC97" s="189"/>
    </row>
    <row r="98" spans="1:29" ht="15.75" thickBot="1" x14ac:dyDescent="0.3">
      <c r="A98" s="235" t="s">
        <v>254</v>
      </c>
      <c r="B98" s="237">
        <f>SUM(B95:B97)</f>
        <v>0</v>
      </c>
      <c r="C98" s="244">
        <f>SUM(C95:C97)</f>
        <v>0</v>
      </c>
      <c r="D98" s="244">
        <f>SUM(D95:D97)</f>
        <v>0</v>
      </c>
      <c r="E98" s="238">
        <f>SUM(E95:E97)</f>
        <v>0</v>
      </c>
      <c r="F98" s="297"/>
      <c r="G98" s="235" t="s">
        <v>254</v>
      </c>
      <c r="H98" s="236">
        <f>SUM(H95:H97)</f>
        <v>0</v>
      </c>
      <c r="I98" s="237">
        <f>SUM(I95:I97)</f>
        <v>0</v>
      </c>
      <c r="J98" s="244">
        <f>SUM(J95:J97)</f>
        <v>0</v>
      </c>
      <c r="K98" s="314">
        <f>SUM(K95:K97)</f>
        <v>0</v>
      </c>
      <c r="L98" s="235" t="s">
        <v>254</v>
      </c>
      <c r="M98" s="236">
        <f>SUM(M95:M97)</f>
        <v>0</v>
      </c>
      <c r="N98" s="237">
        <f>SUM(N95:N97)</f>
        <v>0</v>
      </c>
      <c r="O98" s="237">
        <f>SUM(O95:O97)</f>
        <v>0</v>
      </c>
      <c r="P98" s="244">
        <f>SUM(P95:P97)</f>
        <v>0</v>
      </c>
      <c r="Q98" s="296"/>
      <c r="R98" s="235" t="s">
        <v>254</v>
      </c>
      <c r="S98" s="236">
        <f>SUM(S95:S97)</f>
        <v>0</v>
      </c>
      <c r="T98" s="237">
        <f>SUM(T95:T97)</f>
        <v>0</v>
      </c>
      <c r="U98" s="237">
        <f>SUM(U95:U97)</f>
        <v>0</v>
      </c>
      <c r="V98" s="237">
        <f>SUM(V95:V97)</f>
        <v>0</v>
      </c>
      <c r="W98" s="189"/>
      <c r="X98" s="235" t="s">
        <v>254</v>
      </c>
      <c r="Y98" s="236">
        <f>SUM(Y95:Y97)</f>
        <v>0</v>
      </c>
      <c r="Z98" s="237">
        <f>SUM(Z95:Z97)</f>
        <v>0</v>
      </c>
      <c r="AA98" s="244">
        <f>SUM(AA95:AA97)</f>
        <v>0</v>
      </c>
      <c r="AB98" s="244">
        <f>SUM(AB95:AB97)</f>
        <v>0</v>
      </c>
      <c r="AC98" s="189"/>
    </row>
    <row r="99" spans="1:29" ht="15.75" thickBot="1" x14ac:dyDescent="0.3">
      <c r="A99" s="240" t="s">
        <v>221</v>
      </c>
      <c r="B99" s="241">
        <v>1</v>
      </c>
      <c r="C99" s="315">
        <v>0.7</v>
      </c>
      <c r="D99" s="316">
        <v>0.4</v>
      </c>
      <c r="E99" s="317"/>
      <c r="F99" s="297"/>
      <c r="G99" s="240" t="s">
        <v>221</v>
      </c>
      <c r="H99" s="241">
        <v>1</v>
      </c>
      <c r="I99" s="315">
        <v>0.7</v>
      </c>
      <c r="J99" s="316">
        <v>0.4</v>
      </c>
      <c r="K99" s="7"/>
      <c r="L99" s="240" t="s">
        <v>221</v>
      </c>
      <c r="M99" s="241">
        <v>1</v>
      </c>
      <c r="N99" s="241">
        <v>0.7</v>
      </c>
      <c r="O99" s="241">
        <v>0.4</v>
      </c>
      <c r="P99" s="317"/>
      <c r="Q99" s="296"/>
      <c r="R99" s="240" t="s">
        <v>221</v>
      </c>
      <c r="S99" s="241">
        <v>1</v>
      </c>
      <c r="T99" s="241">
        <v>0.7</v>
      </c>
      <c r="U99" s="241">
        <v>0.4</v>
      </c>
      <c r="V99" s="318"/>
      <c r="W99" s="189"/>
      <c r="X99" s="240" t="s">
        <v>221</v>
      </c>
      <c r="Y99" s="241">
        <v>1</v>
      </c>
      <c r="Z99" s="241">
        <v>0.7</v>
      </c>
      <c r="AA99" s="241">
        <v>0.4</v>
      </c>
      <c r="AB99" s="7"/>
      <c r="AC99" s="189"/>
    </row>
    <row r="100" spans="1:29" ht="15.75" thickBot="1" x14ac:dyDescent="0.3">
      <c r="A100" s="243" t="s">
        <v>255</v>
      </c>
      <c r="B100" s="244">
        <f>B98*B99</f>
        <v>0</v>
      </c>
      <c r="C100" s="244">
        <f>C98*C99</f>
        <v>0</v>
      </c>
      <c r="D100" s="244">
        <f>D98*D99</f>
        <v>0</v>
      </c>
      <c r="E100" s="238">
        <f>SUM(B100:D100)</f>
        <v>0</v>
      </c>
      <c r="F100" s="297"/>
      <c r="G100" s="243" t="s">
        <v>255</v>
      </c>
      <c r="H100" s="244">
        <f>H98*H99</f>
        <v>0</v>
      </c>
      <c r="I100" s="244">
        <f>I98*I99</f>
        <v>0</v>
      </c>
      <c r="J100" s="244">
        <f>J98*J99</f>
        <v>0</v>
      </c>
      <c r="K100" s="314">
        <f>SUM(H100:J100)</f>
        <v>0</v>
      </c>
      <c r="L100" s="243" t="s">
        <v>255</v>
      </c>
      <c r="M100" s="244">
        <f>M98*M99</f>
        <v>0</v>
      </c>
      <c r="N100" s="244">
        <f>N98*N99</f>
        <v>0</v>
      </c>
      <c r="O100" s="238">
        <f>O98*O99</f>
        <v>0</v>
      </c>
      <c r="P100" s="319">
        <f>SUM(M100:O100)</f>
        <v>0</v>
      </c>
      <c r="Q100" s="296"/>
      <c r="R100" s="243" t="s">
        <v>255</v>
      </c>
      <c r="S100" s="244">
        <f>S98*S99</f>
        <v>0</v>
      </c>
      <c r="T100" s="244">
        <f>T98*T99</f>
        <v>0</v>
      </c>
      <c r="U100" s="238">
        <f>U98*U99</f>
        <v>0</v>
      </c>
      <c r="V100" s="319">
        <f>SUM(S100:U100)</f>
        <v>0</v>
      </c>
      <c r="W100" s="189"/>
      <c r="X100" s="243" t="s">
        <v>255</v>
      </c>
      <c r="Y100" s="244">
        <f>Y98*Y99</f>
        <v>0</v>
      </c>
      <c r="Z100" s="244">
        <f>Z98*Z99</f>
        <v>0</v>
      </c>
      <c r="AA100" s="238">
        <f>AA98*AA99</f>
        <v>0</v>
      </c>
      <c r="AB100" s="319">
        <f>SUM(Y100:AA100)</f>
        <v>0</v>
      </c>
      <c r="AC100" s="189"/>
    </row>
    <row r="101" spans="1:29" x14ac:dyDescent="0.25">
      <c r="A101" s="246"/>
      <c r="B101" s="16"/>
      <c r="C101" s="6"/>
      <c r="D101" s="16"/>
      <c r="E101" s="320"/>
      <c r="F101" s="321"/>
      <c r="G101" s="246"/>
      <c r="H101" s="16"/>
      <c r="I101" s="6"/>
      <c r="J101" s="16"/>
      <c r="K101" s="6"/>
      <c r="L101" s="246"/>
      <c r="M101" s="16"/>
      <c r="N101" s="6"/>
      <c r="O101" s="16"/>
      <c r="P101" s="320"/>
      <c r="Q101" s="296"/>
      <c r="R101" s="246"/>
      <c r="S101" s="16"/>
      <c r="T101" s="6"/>
      <c r="U101" s="16"/>
      <c r="V101" s="6"/>
      <c r="W101" s="189"/>
      <c r="X101" s="246"/>
      <c r="Y101" s="16"/>
      <c r="Z101" s="6"/>
      <c r="AA101" s="16"/>
      <c r="AB101" s="6"/>
      <c r="AC101" s="189"/>
    </row>
    <row r="102" spans="1:29" ht="15.75" thickBot="1" x14ac:dyDescent="0.3">
      <c r="A102" s="246"/>
      <c r="B102" s="16"/>
      <c r="C102" s="6"/>
      <c r="D102" s="16"/>
      <c r="E102" s="320"/>
      <c r="F102" s="321"/>
      <c r="G102" s="246"/>
      <c r="H102" s="16"/>
      <c r="I102" s="6"/>
      <c r="J102" s="16"/>
      <c r="K102" s="6"/>
      <c r="L102" s="246"/>
      <c r="M102" s="16"/>
      <c r="N102" s="6"/>
      <c r="O102" s="16"/>
      <c r="P102" s="320"/>
      <c r="Q102" s="296"/>
      <c r="R102" s="246"/>
      <c r="S102" s="16"/>
      <c r="T102" s="6"/>
      <c r="U102" s="16"/>
      <c r="V102" s="6"/>
      <c r="W102" s="189"/>
      <c r="X102" s="246"/>
      <c r="Y102" s="16"/>
      <c r="Z102" s="6"/>
      <c r="AA102" s="16"/>
      <c r="AB102" s="6"/>
      <c r="AC102" s="189"/>
    </row>
    <row r="103" spans="1:29" ht="15.75" thickBot="1" x14ac:dyDescent="0.3">
      <c r="A103" s="863" t="s">
        <v>256</v>
      </c>
      <c r="B103" s="864"/>
      <c r="C103" s="6"/>
      <c r="D103" s="16"/>
      <c r="E103" s="320"/>
      <c r="F103" s="297"/>
      <c r="G103" s="863" t="s">
        <v>256</v>
      </c>
      <c r="H103" s="864"/>
      <c r="I103" s="6"/>
      <c r="J103" s="16"/>
      <c r="K103" s="6"/>
      <c r="L103" s="863" t="s">
        <v>256</v>
      </c>
      <c r="M103" s="864"/>
      <c r="N103" s="6"/>
      <c r="O103" s="16"/>
      <c r="P103" s="320"/>
      <c r="Q103" s="296"/>
      <c r="R103" s="863" t="s">
        <v>256</v>
      </c>
      <c r="S103" s="864"/>
      <c r="T103" s="6"/>
      <c r="U103" s="16"/>
      <c r="V103" s="6"/>
      <c r="W103" s="189"/>
      <c r="X103" s="863" t="s">
        <v>256</v>
      </c>
      <c r="Y103" s="864"/>
      <c r="Z103" s="6"/>
      <c r="AA103" s="16"/>
      <c r="AB103" s="6"/>
      <c r="AC103" s="189"/>
    </row>
    <row r="104" spans="1:29" x14ac:dyDescent="0.25">
      <c r="A104" s="247" t="s">
        <v>257</v>
      </c>
      <c r="B104" s="248">
        <f>E100</f>
        <v>0</v>
      </c>
      <c r="C104" s="6"/>
      <c r="D104" s="16"/>
      <c r="E104" s="320"/>
      <c r="F104" s="322"/>
      <c r="G104" s="247" t="s">
        <v>257</v>
      </c>
      <c r="H104" s="248">
        <f>K100</f>
        <v>0</v>
      </c>
      <c r="I104" s="6"/>
      <c r="J104" s="16"/>
      <c r="K104" s="6"/>
      <c r="L104" s="247" t="s">
        <v>257</v>
      </c>
      <c r="M104" s="248">
        <f>P100</f>
        <v>0</v>
      </c>
      <c r="N104" s="6"/>
      <c r="O104" s="16"/>
      <c r="P104" s="320"/>
      <c r="Q104" s="296"/>
      <c r="R104" s="247" t="s">
        <v>257</v>
      </c>
      <c r="S104" s="248">
        <f>V100</f>
        <v>0</v>
      </c>
      <c r="T104" s="6"/>
      <c r="U104" s="16"/>
      <c r="V104" s="6"/>
      <c r="W104" s="189"/>
      <c r="X104" s="247" t="s">
        <v>257</v>
      </c>
      <c r="Y104" s="248">
        <f>AB100</f>
        <v>0</v>
      </c>
      <c r="Z104" s="6"/>
      <c r="AA104" s="16"/>
      <c r="AB104" s="6"/>
      <c r="AC104" s="189"/>
    </row>
    <row r="105" spans="1:29" ht="15.75" thickBot="1" x14ac:dyDescent="0.3">
      <c r="A105" s="250" t="s">
        <v>258</v>
      </c>
      <c r="B105" s="251">
        <f>B15</f>
        <v>5831</v>
      </c>
      <c r="C105" s="6"/>
      <c r="D105" s="16"/>
      <c r="E105" s="320"/>
      <c r="F105" s="323"/>
      <c r="G105" s="250" t="s">
        <v>258</v>
      </c>
      <c r="H105" s="251">
        <f>H15</f>
        <v>5831</v>
      </c>
      <c r="I105" s="6"/>
      <c r="J105" s="16"/>
      <c r="K105" s="6"/>
      <c r="L105" s="250" t="s">
        <v>258</v>
      </c>
      <c r="M105" s="251">
        <f>M15</f>
        <v>5831</v>
      </c>
      <c r="N105" s="6"/>
      <c r="O105" s="16"/>
      <c r="P105" s="320"/>
      <c r="Q105" s="296"/>
      <c r="R105" s="250" t="s">
        <v>258</v>
      </c>
      <c r="S105" s="251">
        <f>S15</f>
        <v>5831</v>
      </c>
      <c r="T105" s="6"/>
      <c r="U105" s="16"/>
      <c r="V105" s="6"/>
      <c r="W105" s="189"/>
      <c r="X105" s="250" t="s">
        <v>258</v>
      </c>
      <c r="Y105" s="251">
        <f>Y15</f>
        <v>5831</v>
      </c>
      <c r="Z105" s="6"/>
      <c r="AA105" s="16"/>
      <c r="AB105" s="6"/>
      <c r="AC105" s="189"/>
    </row>
    <row r="106" spans="1:29" ht="15.75" thickBot="1" x14ac:dyDescent="0.3">
      <c r="A106" s="238" t="s">
        <v>259</v>
      </c>
      <c r="B106" s="253">
        <f>B104*B105</f>
        <v>0</v>
      </c>
      <c r="C106" s="6"/>
      <c r="D106" s="16"/>
      <c r="E106" s="320"/>
      <c r="F106" s="324"/>
      <c r="G106" s="238" t="s">
        <v>259</v>
      </c>
      <c r="H106" s="253">
        <f>H104*H105</f>
        <v>0</v>
      </c>
      <c r="I106" s="6"/>
      <c r="J106" s="16"/>
      <c r="K106" s="6"/>
      <c r="L106" s="238" t="s">
        <v>259</v>
      </c>
      <c r="M106" s="253">
        <f>M104*M105</f>
        <v>0</v>
      </c>
      <c r="N106" s="6"/>
      <c r="O106" s="16"/>
      <c r="P106" s="320"/>
      <c r="Q106" s="296"/>
      <c r="R106" s="238" t="s">
        <v>259</v>
      </c>
      <c r="S106" s="253">
        <f>S104*S105</f>
        <v>0</v>
      </c>
      <c r="T106" s="6"/>
      <c r="U106" s="16"/>
      <c r="V106" s="6"/>
      <c r="W106" s="189"/>
      <c r="X106" s="238" t="s">
        <v>259</v>
      </c>
      <c r="Y106" s="253">
        <f>Y104*Y105</f>
        <v>0</v>
      </c>
      <c r="Z106" s="6"/>
      <c r="AA106" s="16"/>
      <c r="AB106" s="6"/>
      <c r="AC106" s="189"/>
    </row>
    <row r="107" spans="1:29" x14ac:dyDescent="0.25">
      <c r="A107" s="281"/>
      <c r="B107" s="282"/>
      <c r="C107" s="6"/>
      <c r="D107" s="6"/>
      <c r="E107" s="17"/>
      <c r="F107" s="325"/>
      <c r="G107" s="281"/>
      <c r="H107" s="282"/>
      <c r="I107" s="6"/>
      <c r="J107" s="6"/>
      <c r="K107" s="16"/>
      <c r="L107" s="281"/>
      <c r="M107" s="282"/>
      <c r="N107" s="6"/>
      <c r="O107" s="6"/>
      <c r="P107" s="17"/>
      <c r="Q107" s="296"/>
      <c r="R107" s="281"/>
      <c r="S107" s="282"/>
      <c r="T107" s="6"/>
      <c r="U107" s="6"/>
      <c r="V107" s="16"/>
      <c r="W107" s="189"/>
      <c r="X107" s="281"/>
      <c r="Y107" s="282"/>
      <c r="Z107" s="6"/>
      <c r="AA107" s="6"/>
      <c r="AB107" s="16"/>
      <c r="AC107" s="189"/>
    </row>
    <row r="108" spans="1:29" ht="15.75" thickBot="1" x14ac:dyDescent="0.3">
      <c r="A108" s="281"/>
      <c r="B108" s="282"/>
      <c r="C108" s="6"/>
      <c r="D108" s="6"/>
      <c r="E108" s="17"/>
      <c r="F108" s="325"/>
      <c r="G108" s="281"/>
      <c r="H108" s="282"/>
      <c r="I108" s="6"/>
      <c r="J108" s="6"/>
      <c r="K108" s="16"/>
      <c r="L108" s="281"/>
      <c r="M108" s="282"/>
      <c r="N108" s="6"/>
      <c r="O108" s="6"/>
      <c r="P108" s="17"/>
      <c r="Q108" s="296"/>
      <c r="R108" s="281"/>
      <c r="S108" s="282"/>
      <c r="T108" s="6"/>
      <c r="U108" s="6"/>
      <c r="V108" s="16"/>
      <c r="W108" s="189"/>
      <c r="X108" s="281"/>
      <c r="Y108" s="282"/>
      <c r="Z108" s="6"/>
      <c r="AA108" s="6"/>
      <c r="AB108" s="16"/>
      <c r="AC108" s="189"/>
    </row>
    <row r="109" spans="1:29" ht="15.75" thickBot="1" x14ac:dyDescent="0.3">
      <c r="A109" s="863" t="s">
        <v>260</v>
      </c>
      <c r="B109" s="864"/>
      <c r="C109" s="6"/>
      <c r="D109" s="6"/>
      <c r="E109" s="17"/>
      <c r="F109" s="297"/>
      <c r="G109" s="863" t="s">
        <v>260</v>
      </c>
      <c r="H109" s="864"/>
      <c r="I109" s="6"/>
      <c r="J109" s="6"/>
      <c r="K109" s="16"/>
      <c r="L109" s="863" t="s">
        <v>260</v>
      </c>
      <c r="M109" s="864"/>
      <c r="N109" s="6"/>
      <c r="O109" s="6"/>
      <c r="P109" s="17"/>
      <c r="Q109" s="296"/>
      <c r="R109" s="863" t="s">
        <v>260</v>
      </c>
      <c r="S109" s="864"/>
      <c r="T109" s="6"/>
      <c r="U109" s="6"/>
      <c r="V109" s="16"/>
      <c r="W109" s="189"/>
      <c r="X109" s="863" t="s">
        <v>260</v>
      </c>
      <c r="Y109" s="864"/>
      <c r="Z109" s="6"/>
      <c r="AA109" s="6"/>
      <c r="AB109" s="16"/>
      <c r="AC109" s="189"/>
    </row>
    <row r="110" spans="1:29" x14ac:dyDescent="0.25">
      <c r="A110" s="247" t="s">
        <v>261</v>
      </c>
      <c r="B110" s="248">
        <f>E98</f>
        <v>0</v>
      </c>
      <c r="C110" s="6"/>
      <c r="D110" s="6"/>
      <c r="E110" s="17"/>
      <c r="F110" s="322"/>
      <c r="G110" s="247" t="s">
        <v>261</v>
      </c>
      <c r="H110" s="248">
        <f>K98</f>
        <v>0</v>
      </c>
      <c r="I110" s="6"/>
      <c r="J110" s="6"/>
      <c r="K110" s="16"/>
      <c r="L110" s="247" t="s">
        <v>261</v>
      </c>
      <c r="M110" s="248">
        <f>P98</f>
        <v>0</v>
      </c>
      <c r="N110" s="6"/>
      <c r="O110" s="6"/>
      <c r="P110" s="17"/>
      <c r="Q110" s="296"/>
      <c r="R110" s="247" t="s">
        <v>261</v>
      </c>
      <c r="S110" s="248">
        <f>V98</f>
        <v>0</v>
      </c>
      <c r="T110" s="6"/>
      <c r="U110" s="6"/>
      <c r="V110" s="16"/>
      <c r="W110" s="189"/>
      <c r="X110" s="247" t="s">
        <v>261</v>
      </c>
      <c r="Y110" s="248">
        <f>AB98</f>
        <v>0</v>
      </c>
      <c r="Z110" s="6"/>
      <c r="AA110" s="6"/>
      <c r="AB110" s="16"/>
      <c r="AC110" s="189"/>
    </row>
    <row r="111" spans="1:29" ht="15.75" thickBot="1" x14ac:dyDescent="0.3">
      <c r="A111" s="250" t="s">
        <v>262</v>
      </c>
      <c r="B111" s="251">
        <f>B16</f>
        <v>2083</v>
      </c>
      <c r="C111" s="6"/>
      <c r="D111" s="6"/>
      <c r="E111" s="320"/>
      <c r="F111" s="323"/>
      <c r="G111" s="250" t="s">
        <v>262</v>
      </c>
      <c r="H111" s="251">
        <f>H16</f>
        <v>2083</v>
      </c>
      <c r="I111" s="6"/>
      <c r="J111" s="6"/>
      <c r="K111" s="6"/>
      <c r="L111" s="250" t="s">
        <v>262</v>
      </c>
      <c r="M111" s="251">
        <f>M16</f>
        <v>2083</v>
      </c>
      <c r="N111" s="6"/>
      <c r="O111" s="6"/>
      <c r="P111" s="320"/>
      <c r="Q111" s="296"/>
      <c r="R111" s="250" t="s">
        <v>262</v>
      </c>
      <c r="S111" s="251">
        <f>S16</f>
        <v>2083</v>
      </c>
      <c r="T111" s="6"/>
      <c r="U111" s="6"/>
      <c r="V111" s="6"/>
      <c r="W111" s="189"/>
      <c r="X111" s="250" t="s">
        <v>262</v>
      </c>
      <c r="Y111" s="251">
        <f>Y16</f>
        <v>2083</v>
      </c>
      <c r="Z111" s="6"/>
      <c r="AA111" s="6"/>
      <c r="AB111" s="6"/>
      <c r="AC111" s="189"/>
    </row>
    <row r="112" spans="1:29" ht="15.75" thickBot="1" x14ac:dyDescent="0.3">
      <c r="A112" s="238" t="s">
        <v>263</v>
      </c>
      <c r="B112" s="253">
        <f>B110*B111</f>
        <v>0</v>
      </c>
      <c r="C112" s="6"/>
      <c r="D112" s="6"/>
      <c r="E112" s="320"/>
      <c r="F112" s="324"/>
      <c r="G112" s="238" t="s">
        <v>263</v>
      </c>
      <c r="H112" s="253">
        <f>H110*H111</f>
        <v>0</v>
      </c>
      <c r="I112" s="6"/>
      <c r="J112" s="6"/>
      <c r="K112" s="6"/>
      <c r="L112" s="238" t="s">
        <v>263</v>
      </c>
      <c r="M112" s="253">
        <f>M110*M111</f>
        <v>0</v>
      </c>
      <c r="N112" s="6"/>
      <c r="O112" s="6"/>
      <c r="P112" s="320"/>
      <c r="Q112" s="296"/>
      <c r="R112" s="238" t="s">
        <v>263</v>
      </c>
      <c r="S112" s="253">
        <f>S110*S111</f>
        <v>0</v>
      </c>
      <c r="T112" s="6"/>
      <c r="U112" s="6"/>
      <c r="V112" s="6"/>
      <c r="W112" s="189"/>
      <c r="X112" s="238" t="s">
        <v>263</v>
      </c>
      <c r="Y112" s="253">
        <f>Y110*Y111</f>
        <v>0</v>
      </c>
      <c r="Z112" s="6"/>
      <c r="AA112" s="6"/>
      <c r="AB112" s="6"/>
      <c r="AC112" s="189"/>
    </row>
    <row r="113" spans="1:29" x14ac:dyDescent="0.25">
      <c r="A113" s="285"/>
      <c r="B113" s="259"/>
      <c r="C113" s="259"/>
      <c r="D113" s="260"/>
      <c r="E113" s="326"/>
      <c r="F113" s="327"/>
      <c r="G113" s="285"/>
      <c r="H113" s="259"/>
      <c r="I113" s="259"/>
      <c r="J113" s="260"/>
      <c r="K113" s="261"/>
      <c r="L113" s="285"/>
      <c r="M113" s="259"/>
      <c r="N113" s="259"/>
      <c r="O113" s="260"/>
      <c r="P113" s="326"/>
      <c r="Q113" s="296"/>
      <c r="R113" s="285"/>
      <c r="S113" s="259"/>
      <c r="T113" s="259"/>
      <c r="U113" s="260"/>
      <c r="V113" s="261"/>
      <c r="W113" s="189"/>
      <c r="X113" s="285"/>
      <c r="Y113" s="259"/>
      <c r="Z113" s="259"/>
      <c r="AA113" s="260"/>
      <c r="AB113" s="261"/>
      <c r="AC113" s="189"/>
    </row>
    <row r="114" spans="1:29" ht="15.75" thickBot="1" x14ac:dyDescent="0.3">
      <c r="A114" s="285"/>
      <c r="B114" s="259"/>
      <c r="C114" s="259"/>
      <c r="D114" s="260"/>
      <c r="E114" s="326"/>
      <c r="F114" s="327"/>
      <c r="G114" s="285"/>
      <c r="H114" s="259"/>
      <c r="I114" s="259"/>
      <c r="J114" s="260"/>
      <c r="K114" s="261"/>
      <c r="L114" s="285"/>
      <c r="M114" s="259"/>
      <c r="N114" s="259"/>
      <c r="O114" s="260"/>
      <c r="P114" s="326"/>
      <c r="Q114" s="296"/>
      <c r="R114" s="285"/>
      <c r="S114" s="259"/>
      <c r="T114" s="259"/>
      <c r="U114" s="260"/>
      <c r="V114" s="261"/>
      <c r="W114" s="189"/>
      <c r="X114" s="285"/>
      <c r="Y114" s="259"/>
      <c r="Z114" s="259"/>
      <c r="AA114" s="260"/>
      <c r="AB114" s="261"/>
      <c r="AC114" s="189"/>
    </row>
    <row r="115" spans="1:29" ht="15.75" thickBot="1" x14ac:dyDescent="0.3">
      <c r="A115" s="863" t="s">
        <v>264</v>
      </c>
      <c r="B115" s="864"/>
      <c r="C115" s="259"/>
      <c r="D115" s="260"/>
      <c r="E115" s="326"/>
      <c r="F115" s="297"/>
      <c r="G115" s="863" t="s">
        <v>264</v>
      </c>
      <c r="H115" s="864"/>
      <c r="I115" s="259"/>
      <c r="J115" s="260"/>
      <c r="K115" s="261"/>
      <c r="L115" s="863" t="s">
        <v>264</v>
      </c>
      <c r="M115" s="864"/>
      <c r="N115" s="259"/>
      <c r="O115" s="260"/>
      <c r="P115" s="326"/>
      <c r="Q115" s="296"/>
      <c r="R115" s="863" t="s">
        <v>264</v>
      </c>
      <c r="S115" s="864"/>
      <c r="T115" s="259"/>
      <c r="U115" s="260"/>
      <c r="V115" s="261"/>
      <c r="W115" s="189"/>
      <c r="X115" s="863" t="s">
        <v>264</v>
      </c>
      <c r="Y115" s="864"/>
      <c r="Z115" s="259"/>
      <c r="AA115" s="260"/>
      <c r="AB115" s="261"/>
      <c r="AC115" s="189"/>
    </row>
    <row r="116" spans="1:29" x14ac:dyDescent="0.25">
      <c r="A116" s="247" t="s">
        <v>259</v>
      </c>
      <c r="B116" s="286">
        <f>B106</f>
        <v>0</v>
      </c>
      <c r="C116" s="259"/>
      <c r="D116" s="260"/>
      <c r="E116" s="326"/>
      <c r="F116" s="322"/>
      <c r="G116" s="247" t="s">
        <v>259</v>
      </c>
      <c r="H116" s="286">
        <f>H106</f>
        <v>0</v>
      </c>
      <c r="I116" s="259"/>
      <c r="J116" s="260"/>
      <c r="K116" s="261"/>
      <c r="L116" s="247" t="s">
        <v>259</v>
      </c>
      <c r="M116" s="286">
        <f>M106</f>
        <v>0</v>
      </c>
      <c r="N116" s="259"/>
      <c r="O116" s="260"/>
      <c r="P116" s="326"/>
      <c r="Q116" s="296"/>
      <c r="R116" s="247" t="s">
        <v>259</v>
      </c>
      <c r="S116" s="286">
        <f>S106</f>
        <v>0</v>
      </c>
      <c r="T116" s="259"/>
      <c r="U116" s="260"/>
      <c r="V116" s="261"/>
      <c r="W116" s="189"/>
      <c r="X116" s="247" t="s">
        <v>259</v>
      </c>
      <c r="Y116" s="286">
        <f>Y106</f>
        <v>0</v>
      </c>
      <c r="Z116" s="259"/>
      <c r="AA116" s="260"/>
      <c r="AB116" s="261"/>
      <c r="AC116" s="189"/>
    </row>
    <row r="117" spans="1:29" ht="15.75" thickBot="1" x14ac:dyDescent="0.3">
      <c r="A117" s="247" t="s">
        <v>263</v>
      </c>
      <c r="B117" s="287">
        <f>B112</f>
        <v>0</v>
      </c>
      <c r="C117" s="259"/>
      <c r="D117" s="260"/>
      <c r="E117" s="326"/>
      <c r="F117" s="322"/>
      <c r="G117" s="247" t="s">
        <v>263</v>
      </c>
      <c r="H117" s="287">
        <f>H112</f>
        <v>0</v>
      </c>
      <c r="I117" s="259"/>
      <c r="J117" s="260"/>
      <c r="K117" s="261"/>
      <c r="L117" s="247" t="s">
        <v>263</v>
      </c>
      <c r="M117" s="287">
        <f>M112</f>
        <v>0</v>
      </c>
      <c r="N117" s="259"/>
      <c r="O117" s="260"/>
      <c r="P117" s="326"/>
      <c r="Q117" s="296"/>
      <c r="R117" s="247" t="s">
        <v>263</v>
      </c>
      <c r="S117" s="287">
        <f>S112</f>
        <v>0</v>
      </c>
      <c r="T117" s="259"/>
      <c r="U117" s="260"/>
      <c r="V117" s="261"/>
      <c r="W117" s="189"/>
      <c r="X117" s="247" t="s">
        <v>263</v>
      </c>
      <c r="Y117" s="287">
        <f>Y112</f>
        <v>0</v>
      </c>
      <c r="Z117" s="259"/>
      <c r="AA117" s="260"/>
      <c r="AB117" s="261"/>
      <c r="AC117" s="189"/>
    </row>
    <row r="118" spans="1:29" ht="15.75" thickBot="1" x14ac:dyDescent="0.3">
      <c r="A118" s="238" t="s">
        <v>265</v>
      </c>
      <c r="B118" s="253">
        <f>B116+B117</f>
        <v>0</v>
      </c>
      <c r="C118" s="289"/>
      <c r="D118" s="268"/>
      <c r="E118" s="328"/>
      <c r="F118" s="329"/>
      <c r="G118" s="238" t="s">
        <v>265</v>
      </c>
      <c r="H118" s="253">
        <f>H116+H117</f>
        <v>0</v>
      </c>
      <c r="I118" s="259"/>
      <c r="J118" s="260"/>
      <c r="K118" s="261"/>
      <c r="L118" s="238" t="s">
        <v>265</v>
      </c>
      <c r="M118" s="253">
        <f>M116+M117</f>
        <v>0</v>
      </c>
      <c r="N118" s="259"/>
      <c r="O118" s="260"/>
      <c r="P118" s="326"/>
      <c r="Q118" s="296"/>
      <c r="R118" s="238" t="s">
        <v>265</v>
      </c>
      <c r="S118" s="253">
        <f>S116+S117</f>
        <v>0</v>
      </c>
      <c r="T118" s="259"/>
      <c r="U118" s="260"/>
      <c r="V118" s="261"/>
      <c r="W118" s="189"/>
      <c r="X118" s="238" t="s">
        <v>265</v>
      </c>
      <c r="Y118" s="253">
        <f>Y116+Y117</f>
        <v>0</v>
      </c>
      <c r="Z118" s="259"/>
      <c r="AA118" s="260"/>
      <c r="AB118" s="261"/>
      <c r="AC118" s="189"/>
    </row>
    <row r="119" spans="1:29" ht="15.75" thickBot="1" x14ac:dyDescent="0.3">
      <c r="A119" s="330"/>
      <c r="B119" s="331"/>
      <c r="C119" s="332"/>
      <c r="D119" s="332"/>
      <c r="E119" s="333"/>
      <c r="F119" s="212"/>
      <c r="G119" s="259"/>
      <c r="H119" s="261"/>
      <c r="I119" s="259"/>
      <c r="J119" s="259"/>
      <c r="K119" s="187"/>
      <c r="L119" s="285"/>
      <c r="M119" s="261"/>
      <c r="N119" s="259"/>
      <c r="O119" s="259"/>
      <c r="P119" s="334"/>
      <c r="Q119" s="296"/>
      <c r="R119" s="259"/>
      <c r="S119" s="261"/>
      <c r="T119" s="259"/>
      <c r="U119" s="259"/>
      <c r="V119" s="187"/>
      <c r="W119" s="189"/>
      <c r="X119" s="259"/>
      <c r="Y119" s="261"/>
      <c r="Z119" s="259"/>
      <c r="AA119" s="259"/>
      <c r="AB119" s="187"/>
      <c r="AC119" s="189"/>
    </row>
    <row r="120" spans="1:29" x14ac:dyDescent="0.25">
      <c r="A120" s="285"/>
      <c r="B120" s="261"/>
      <c r="C120" s="259"/>
      <c r="D120" s="259"/>
      <c r="E120" s="334"/>
      <c r="F120" s="189"/>
      <c r="G120" s="330"/>
      <c r="H120" s="331"/>
      <c r="I120" s="332"/>
      <c r="J120" s="332"/>
      <c r="K120" s="333"/>
      <c r="L120" s="285"/>
      <c r="M120" s="261"/>
      <c r="N120" s="259"/>
      <c r="O120" s="259"/>
      <c r="P120" s="334"/>
      <c r="Q120" s="296"/>
      <c r="R120" s="259"/>
      <c r="S120" s="261"/>
      <c r="T120" s="259"/>
      <c r="U120" s="259"/>
      <c r="V120" s="187"/>
      <c r="W120" s="189"/>
      <c r="X120" s="259"/>
      <c r="Y120" s="261"/>
      <c r="Z120" s="259"/>
      <c r="AA120" s="259"/>
      <c r="AB120" s="187"/>
      <c r="AC120" s="189"/>
    </row>
    <row r="121" spans="1:29" x14ac:dyDescent="0.25">
      <c r="A121" s="285"/>
      <c r="B121" s="261"/>
      <c r="C121" s="259"/>
      <c r="D121" s="259"/>
      <c r="E121" s="334"/>
      <c r="F121" s="189"/>
      <c r="G121" s="285"/>
      <c r="H121" s="261"/>
      <c r="I121" s="259"/>
      <c r="J121" s="259"/>
      <c r="K121" s="334"/>
      <c r="L121" s="285"/>
      <c r="M121" s="261"/>
      <c r="N121" s="259"/>
      <c r="O121" s="259"/>
      <c r="P121" s="334"/>
      <c r="Q121" s="296"/>
      <c r="R121" s="259"/>
      <c r="S121" s="261"/>
      <c r="T121" s="259"/>
      <c r="U121" s="259"/>
      <c r="V121" s="187"/>
      <c r="W121" s="189"/>
      <c r="X121" s="259"/>
      <c r="Y121" s="261"/>
      <c r="Z121" s="259"/>
      <c r="AA121" s="259"/>
      <c r="AB121" s="187"/>
      <c r="AC121" s="189"/>
    </row>
    <row r="122" spans="1:29" ht="15.75" thickBot="1" x14ac:dyDescent="0.3">
      <c r="A122" s="288"/>
      <c r="B122" s="269"/>
      <c r="C122" s="289"/>
      <c r="D122" s="289"/>
      <c r="E122" s="335"/>
      <c r="F122" s="189"/>
      <c r="G122" s="285"/>
      <c r="H122" s="261"/>
      <c r="I122" s="259"/>
      <c r="J122" s="259"/>
      <c r="K122" s="334"/>
      <c r="L122" s="285"/>
      <c r="M122" s="261"/>
      <c r="N122" s="259"/>
      <c r="O122" s="259"/>
      <c r="P122" s="334"/>
      <c r="Q122" s="296"/>
      <c r="R122" s="259"/>
      <c r="S122" s="261"/>
      <c r="T122" s="259"/>
      <c r="U122" s="259"/>
      <c r="V122" s="187"/>
      <c r="W122" s="189"/>
      <c r="X122" s="259"/>
      <c r="Y122" s="261"/>
      <c r="Z122" s="259"/>
      <c r="AA122" s="259"/>
      <c r="AB122" s="187"/>
      <c r="AC122" s="189"/>
    </row>
    <row r="123" spans="1:29" ht="16.5" thickBot="1" x14ac:dyDescent="0.3">
      <c r="A123" s="877" t="s">
        <v>266</v>
      </c>
      <c r="B123" s="878"/>
      <c r="C123" s="878"/>
      <c r="D123" s="878"/>
      <c r="E123" s="879"/>
      <c r="F123" s="189"/>
      <c r="G123" s="877" t="s">
        <v>266</v>
      </c>
      <c r="H123" s="878"/>
      <c r="I123" s="878"/>
      <c r="J123" s="878"/>
      <c r="K123" s="879"/>
      <c r="L123" s="877" t="s">
        <v>266</v>
      </c>
      <c r="M123" s="878"/>
      <c r="N123" s="878"/>
      <c r="O123" s="878"/>
      <c r="P123" s="879"/>
      <c r="Q123" s="296"/>
      <c r="R123" s="877" t="s">
        <v>266</v>
      </c>
      <c r="S123" s="878"/>
      <c r="T123" s="878"/>
      <c r="U123" s="878"/>
      <c r="V123" s="879"/>
      <c r="W123" s="189"/>
      <c r="X123" s="878" t="s">
        <v>266</v>
      </c>
      <c r="Y123" s="878"/>
      <c r="Z123" s="878"/>
      <c r="AA123" s="878"/>
      <c r="AB123" s="878"/>
      <c r="AC123" s="189"/>
    </row>
    <row r="124" spans="1:29" ht="16.5" thickBot="1" x14ac:dyDescent="0.3">
      <c r="A124" s="336"/>
      <c r="B124" s="219"/>
      <c r="C124" s="219"/>
      <c r="D124" s="219"/>
      <c r="E124" s="337"/>
      <c r="F124" s="189"/>
      <c r="G124" s="336"/>
      <c r="H124" s="219"/>
      <c r="I124" s="219"/>
      <c r="J124" s="219"/>
      <c r="K124" s="337"/>
      <c r="L124" s="336"/>
      <c r="M124" s="219"/>
      <c r="N124" s="219"/>
      <c r="O124" s="219"/>
      <c r="P124" s="337"/>
      <c r="Q124" s="296"/>
      <c r="R124" s="336"/>
      <c r="S124" s="219"/>
      <c r="T124" s="219"/>
      <c r="U124" s="219"/>
      <c r="V124" s="337"/>
      <c r="W124" s="189"/>
      <c r="X124" s="336"/>
      <c r="Y124" s="219"/>
      <c r="Z124" s="219"/>
      <c r="AA124" s="219"/>
      <c r="AB124" s="337"/>
      <c r="AC124" s="189"/>
    </row>
    <row r="125" spans="1:29" ht="27" thickBot="1" x14ac:dyDescent="0.3">
      <c r="A125" s="243" t="s">
        <v>215</v>
      </c>
      <c r="B125" s="273" t="s">
        <v>267</v>
      </c>
      <c r="C125" s="274" t="s">
        <v>252</v>
      </c>
      <c r="D125" s="243" t="s">
        <v>217</v>
      </c>
      <c r="E125" s="243" t="s">
        <v>2</v>
      </c>
      <c r="F125" s="189"/>
      <c r="G125" s="243" t="s">
        <v>215</v>
      </c>
      <c r="H125" s="273" t="s">
        <v>267</v>
      </c>
      <c r="I125" s="274" t="s">
        <v>252</v>
      </c>
      <c r="J125" s="243" t="s">
        <v>217</v>
      </c>
      <c r="K125" s="243" t="s">
        <v>2</v>
      </c>
      <c r="L125" s="243" t="s">
        <v>215</v>
      </c>
      <c r="M125" s="273" t="s">
        <v>267</v>
      </c>
      <c r="N125" s="274" t="s">
        <v>252</v>
      </c>
      <c r="O125" s="243" t="s">
        <v>217</v>
      </c>
      <c r="P125" s="243" t="s">
        <v>2</v>
      </c>
      <c r="Q125" s="296"/>
      <c r="R125" s="243" t="s">
        <v>215</v>
      </c>
      <c r="S125" s="273" t="s">
        <v>267</v>
      </c>
      <c r="T125" s="274" t="s">
        <v>252</v>
      </c>
      <c r="U125" s="243" t="s">
        <v>217</v>
      </c>
      <c r="V125" s="243" t="s">
        <v>2</v>
      </c>
      <c r="W125" s="189"/>
      <c r="X125" s="243" t="s">
        <v>215</v>
      </c>
      <c r="Y125" s="273" t="s">
        <v>267</v>
      </c>
      <c r="Z125" s="274" t="s">
        <v>252</v>
      </c>
      <c r="AA125" s="243" t="s">
        <v>217</v>
      </c>
      <c r="AB125" s="243" t="s">
        <v>2</v>
      </c>
      <c r="AC125" s="189"/>
    </row>
    <row r="126" spans="1:29" x14ac:dyDescent="0.25">
      <c r="A126" s="230">
        <v>9</v>
      </c>
      <c r="B126" s="226">
        <v>264</v>
      </c>
      <c r="C126" s="226">
        <v>32</v>
      </c>
      <c r="D126" s="338">
        <v>4</v>
      </c>
      <c r="E126" s="304">
        <f>SUM(B126:D126)</f>
        <v>300</v>
      </c>
      <c r="F126" s="189"/>
      <c r="G126" s="230">
        <v>9</v>
      </c>
      <c r="H126" s="226"/>
      <c r="I126" s="226"/>
      <c r="J126" s="338"/>
      <c r="K126" s="304">
        <f>SUM(H126:J126)</f>
        <v>0</v>
      </c>
      <c r="L126" s="230">
        <v>9</v>
      </c>
      <c r="M126" s="226"/>
      <c r="N126" s="226"/>
      <c r="O126" s="338"/>
      <c r="P126" s="304">
        <f>SUM(M126:O126)</f>
        <v>0</v>
      </c>
      <c r="Q126" s="296"/>
      <c r="R126" s="230">
        <v>9</v>
      </c>
      <c r="S126" s="226"/>
      <c r="T126" s="226"/>
      <c r="U126" s="338"/>
      <c r="V126" s="304">
        <f>SUM(S126:U126)</f>
        <v>0</v>
      </c>
      <c r="W126" s="189"/>
      <c r="X126" s="230">
        <v>9</v>
      </c>
      <c r="Y126" s="339"/>
      <c r="Z126" s="339"/>
      <c r="AA126" s="340"/>
      <c r="AB126" s="304">
        <f>SUM(Y126:AA126)</f>
        <v>0</v>
      </c>
      <c r="AC126" s="189"/>
    </row>
    <row r="127" spans="1:29" x14ac:dyDescent="0.25">
      <c r="A127" s="275">
        <v>10</v>
      </c>
      <c r="B127" s="226">
        <v>528</v>
      </c>
      <c r="C127" s="226">
        <v>66</v>
      </c>
      <c r="D127" s="338">
        <v>6</v>
      </c>
      <c r="E127" s="304">
        <f>SUM(B127:D127)</f>
        <v>600</v>
      </c>
      <c r="F127" s="189"/>
      <c r="G127" s="275">
        <v>10</v>
      </c>
      <c r="H127" s="226"/>
      <c r="I127" s="226"/>
      <c r="J127" s="338"/>
      <c r="K127" s="304">
        <f>SUM(H127:J127)</f>
        <v>0</v>
      </c>
      <c r="L127" s="275">
        <v>10</v>
      </c>
      <c r="M127" s="226"/>
      <c r="N127" s="226"/>
      <c r="O127" s="338"/>
      <c r="P127" s="304">
        <f>SUM(M127:O127)</f>
        <v>0</v>
      </c>
      <c r="Q127" s="296"/>
      <c r="R127" s="275">
        <v>10</v>
      </c>
      <c r="S127" s="226"/>
      <c r="T127" s="226"/>
      <c r="U127" s="338"/>
      <c r="V127" s="304">
        <f>SUM(S127:U127)</f>
        <v>0</v>
      </c>
      <c r="W127" s="189"/>
      <c r="X127" s="275">
        <v>10</v>
      </c>
      <c r="Y127" s="339"/>
      <c r="Z127" s="339"/>
      <c r="AA127" s="340"/>
      <c r="AB127" s="304">
        <f>SUM(Y127:AA127)</f>
        <v>0</v>
      </c>
      <c r="AC127" s="189"/>
    </row>
    <row r="128" spans="1:29" x14ac:dyDescent="0.25">
      <c r="A128" s="275">
        <v>11</v>
      </c>
      <c r="B128" s="226">
        <v>792</v>
      </c>
      <c r="C128" s="226">
        <v>100</v>
      </c>
      <c r="D128" s="338">
        <v>8</v>
      </c>
      <c r="E128" s="304">
        <f>SUM(B128:D128)</f>
        <v>900</v>
      </c>
      <c r="F128" s="189"/>
      <c r="G128" s="275">
        <v>11</v>
      </c>
      <c r="H128" s="226"/>
      <c r="I128" s="226"/>
      <c r="J128" s="338"/>
      <c r="K128" s="304">
        <f>SUM(H128:J128)</f>
        <v>0</v>
      </c>
      <c r="L128" s="275">
        <v>11</v>
      </c>
      <c r="M128" s="226"/>
      <c r="N128" s="226"/>
      <c r="O128" s="338"/>
      <c r="P128" s="304">
        <f>SUM(M128:O128)</f>
        <v>0</v>
      </c>
      <c r="Q128" s="296"/>
      <c r="R128" s="275">
        <v>11</v>
      </c>
      <c r="S128" s="226"/>
      <c r="T128" s="226"/>
      <c r="U128" s="338"/>
      <c r="V128" s="304">
        <f>SUM(S128:U128)</f>
        <v>0</v>
      </c>
      <c r="W128" s="189"/>
      <c r="X128" s="275">
        <v>11</v>
      </c>
      <c r="Y128" s="339"/>
      <c r="Z128" s="339"/>
      <c r="AA128" s="340"/>
      <c r="AB128" s="304">
        <f>SUM(Y128:AA128)</f>
        <v>0</v>
      </c>
      <c r="AC128" s="189"/>
    </row>
    <row r="129" spans="1:29" x14ac:dyDescent="0.25">
      <c r="A129" s="275">
        <v>12</v>
      </c>
      <c r="B129" s="226">
        <v>1056</v>
      </c>
      <c r="C129" s="226">
        <v>134</v>
      </c>
      <c r="D129" s="338">
        <v>10</v>
      </c>
      <c r="E129" s="304">
        <f>SUM(B129:D129)</f>
        <v>1200</v>
      </c>
      <c r="F129" s="189"/>
      <c r="G129" s="275">
        <v>12</v>
      </c>
      <c r="H129" s="226"/>
      <c r="I129" s="226"/>
      <c r="J129" s="338"/>
      <c r="K129" s="304">
        <f>SUM(H129:J129)</f>
        <v>0</v>
      </c>
      <c r="L129" s="275">
        <v>12</v>
      </c>
      <c r="M129" s="226"/>
      <c r="N129" s="226"/>
      <c r="O129" s="338"/>
      <c r="P129" s="304">
        <f>SUM(M129:O129)</f>
        <v>0</v>
      </c>
      <c r="Q129" s="296"/>
      <c r="R129" s="275">
        <v>12</v>
      </c>
      <c r="S129" s="341"/>
      <c r="T129" s="226"/>
      <c r="U129" s="338"/>
      <c r="V129" s="304">
        <f>SUM(S129:U129)</f>
        <v>0</v>
      </c>
      <c r="W129" s="189"/>
      <c r="X129" s="275">
        <v>12</v>
      </c>
      <c r="Y129" s="339"/>
      <c r="Z129" s="339"/>
      <c r="AA129" s="340"/>
      <c r="AB129" s="304">
        <f>SUM(Y129:AA129)</f>
        <v>0</v>
      </c>
      <c r="AC129" s="189"/>
    </row>
    <row r="130" spans="1:29" x14ac:dyDescent="0.25">
      <c r="A130" s="235" t="s">
        <v>268</v>
      </c>
      <c r="B130" s="236">
        <f>SUM(B126:B129)</f>
        <v>2640</v>
      </c>
      <c r="C130" s="236">
        <f>SUM(C126:C129)</f>
        <v>332</v>
      </c>
      <c r="D130" s="236">
        <f>SUM(D126:D129)</f>
        <v>28</v>
      </c>
      <c r="E130" s="342">
        <f>SUM(E126:E129)</f>
        <v>3000</v>
      </c>
      <c r="F130" s="189"/>
      <c r="G130" s="235" t="s">
        <v>268</v>
      </c>
      <c r="H130" s="236">
        <f>SUM(H126:H129)</f>
        <v>0</v>
      </c>
      <c r="I130" s="236">
        <f>SUM(I126:I129)</f>
        <v>0</v>
      </c>
      <c r="J130" s="236">
        <f>SUM(J126:J129)</f>
        <v>0</v>
      </c>
      <c r="K130" s="342">
        <f>SUM(K126:K129)</f>
        <v>0</v>
      </c>
      <c r="L130" s="235" t="s">
        <v>268</v>
      </c>
      <c r="M130" s="236">
        <f>SUM(M126:M129)</f>
        <v>0</v>
      </c>
      <c r="N130" s="236">
        <f>SUM(N126:N129)</f>
        <v>0</v>
      </c>
      <c r="O130" s="236">
        <f>SUM(O126:O129)</f>
        <v>0</v>
      </c>
      <c r="P130" s="342">
        <f>SUM(P126:P129)</f>
        <v>0</v>
      </c>
      <c r="Q130" s="296"/>
      <c r="R130" s="235" t="s">
        <v>268</v>
      </c>
      <c r="S130" s="236">
        <f>SUM(S126:S129)</f>
        <v>0</v>
      </c>
      <c r="T130" s="236">
        <f>SUM(T126:T129)</f>
        <v>0</v>
      </c>
      <c r="U130" s="236">
        <f>SUM(U126:U129)</f>
        <v>0</v>
      </c>
      <c r="V130" s="342">
        <f>SUM(V126:V129)</f>
        <v>0</v>
      </c>
      <c r="W130" s="189"/>
      <c r="X130" s="235" t="s">
        <v>268</v>
      </c>
      <c r="Y130" s="236">
        <f>SUM(Y126:Y129)</f>
        <v>0</v>
      </c>
      <c r="Z130" s="236">
        <f>SUM(Z126:Z129)</f>
        <v>0</v>
      </c>
      <c r="AA130" s="236">
        <f>SUM(AA126:AA129)</f>
        <v>0</v>
      </c>
      <c r="AB130" s="342">
        <f>SUM(AB126:AB129)</f>
        <v>0</v>
      </c>
      <c r="AC130" s="189"/>
    </row>
    <row r="131" spans="1:29" ht="15.75" thickBot="1" x14ac:dyDescent="0.3">
      <c r="A131" s="240" t="s">
        <v>221</v>
      </c>
      <c r="B131" s="241">
        <v>1</v>
      </c>
      <c r="C131" s="241">
        <v>0.7</v>
      </c>
      <c r="D131" s="241">
        <v>0.4</v>
      </c>
      <c r="E131" s="317"/>
      <c r="F131" s="189"/>
      <c r="G131" s="240" t="s">
        <v>221</v>
      </c>
      <c r="H131" s="241">
        <v>1</v>
      </c>
      <c r="I131" s="241">
        <v>0.7</v>
      </c>
      <c r="J131" s="241">
        <v>0.4</v>
      </c>
      <c r="K131" s="317"/>
      <c r="L131" s="240" t="s">
        <v>221</v>
      </c>
      <c r="M131" s="241">
        <v>1</v>
      </c>
      <c r="N131" s="241">
        <v>0.7</v>
      </c>
      <c r="O131" s="241">
        <v>0.4</v>
      </c>
      <c r="P131" s="317"/>
      <c r="Q131" s="296"/>
      <c r="R131" s="240" t="s">
        <v>221</v>
      </c>
      <c r="S131" s="241">
        <v>1</v>
      </c>
      <c r="T131" s="241">
        <v>0.7</v>
      </c>
      <c r="U131" s="241">
        <v>0.4</v>
      </c>
      <c r="V131" s="317"/>
      <c r="W131" s="189"/>
      <c r="X131" s="240" t="s">
        <v>221</v>
      </c>
      <c r="Y131" s="241">
        <v>1</v>
      </c>
      <c r="Z131" s="241">
        <v>0.7</v>
      </c>
      <c r="AA131" s="241">
        <v>0.4</v>
      </c>
      <c r="AB131" s="343"/>
      <c r="AC131" s="189"/>
    </row>
    <row r="132" spans="1:29" ht="15.75" thickBot="1" x14ac:dyDescent="0.3">
      <c r="A132" s="243" t="s">
        <v>269</v>
      </c>
      <c r="B132" s="244">
        <f>B130*B131</f>
        <v>2640</v>
      </c>
      <c r="C132" s="244">
        <f>C130*C131</f>
        <v>232.39999999999998</v>
      </c>
      <c r="D132" s="244">
        <f>D130*D131</f>
        <v>11.200000000000001</v>
      </c>
      <c r="E132" s="238">
        <f>SUM(B132:D132)</f>
        <v>2883.6</v>
      </c>
      <c r="F132" s="189"/>
      <c r="G132" s="243" t="s">
        <v>269</v>
      </c>
      <c r="H132" s="244">
        <f>H130*H131</f>
        <v>0</v>
      </c>
      <c r="I132" s="244">
        <f>I130*I131</f>
        <v>0</v>
      </c>
      <c r="J132" s="244">
        <f>J130*J131</f>
        <v>0</v>
      </c>
      <c r="K132" s="238">
        <f>SUM(H132:J132)</f>
        <v>0</v>
      </c>
      <c r="L132" s="243" t="s">
        <v>269</v>
      </c>
      <c r="M132" s="244">
        <f>M130*M131</f>
        <v>0</v>
      </c>
      <c r="N132" s="244">
        <f>N130*N131</f>
        <v>0</v>
      </c>
      <c r="O132" s="244">
        <f>O130*O131</f>
        <v>0</v>
      </c>
      <c r="P132" s="238">
        <f>SUM(M132:O132)</f>
        <v>0</v>
      </c>
      <c r="Q132" s="296"/>
      <c r="R132" s="243" t="s">
        <v>269</v>
      </c>
      <c r="S132" s="244">
        <f>S130*S131</f>
        <v>0</v>
      </c>
      <c r="T132" s="244">
        <f>T130*T131</f>
        <v>0</v>
      </c>
      <c r="U132" s="244">
        <f>U130*U131</f>
        <v>0</v>
      </c>
      <c r="V132" s="238">
        <f>SUM(S132:U132)</f>
        <v>0</v>
      </c>
      <c r="W132" s="189"/>
      <c r="X132" s="243" t="s">
        <v>269</v>
      </c>
      <c r="Y132" s="244">
        <f>Y130*Y131</f>
        <v>0</v>
      </c>
      <c r="Z132" s="244">
        <f>Z130*Z131</f>
        <v>0</v>
      </c>
      <c r="AA132" s="244">
        <f>AA130*AA131</f>
        <v>0</v>
      </c>
      <c r="AB132" s="238">
        <f>SUM(Y132:AA132)</f>
        <v>0</v>
      </c>
      <c r="AC132" s="189"/>
    </row>
    <row r="133" spans="1:29" x14ac:dyDescent="0.25">
      <c r="A133" s="246"/>
      <c r="B133" s="16"/>
      <c r="C133" s="6"/>
      <c r="D133" s="16"/>
      <c r="E133" s="320"/>
      <c r="F133" s="189"/>
      <c r="G133" s="246"/>
      <c r="H133" s="16"/>
      <c r="I133" s="6"/>
      <c r="J133" s="16"/>
      <c r="K133" s="320"/>
      <c r="L133" s="246"/>
      <c r="M133" s="16"/>
      <c r="N133" s="6"/>
      <c r="O133" s="16"/>
      <c r="P133" s="320"/>
      <c r="Q133" s="296"/>
      <c r="R133" s="246"/>
      <c r="S133" s="16"/>
      <c r="T133" s="6"/>
      <c r="U133" s="16"/>
      <c r="V133" s="320"/>
      <c r="W133" s="189"/>
      <c r="X133" s="246"/>
      <c r="Y133" s="16"/>
      <c r="Z133" s="6"/>
      <c r="AA133" s="16"/>
      <c r="AB133" s="320"/>
      <c r="AC133" s="189"/>
    </row>
    <row r="134" spans="1:29" ht="15.75" thickBot="1" x14ac:dyDescent="0.3">
      <c r="A134" s="246"/>
      <c r="B134" s="16"/>
      <c r="C134" s="6"/>
      <c r="D134" s="16"/>
      <c r="E134" s="320"/>
      <c r="F134" s="189"/>
      <c r="G134" s="246"/>
      <c r="H134" s="16"/>
      <c r="I134" s="6"/>
      <c r="J134" s="16"/>
      <c r="K134" s="320"/>
      <c r="L134" s="246"/>
      <c r="M134" s="16"/>
      <c r="N134" s="6"/>
      <c r="O134" s="16"/>
      <c r="P134" s="320"/>
      <c r="Q134" s="296"/>
      <c r="R134" s="246"/>
      <c r="S134" s="16"/>
      <c r="T134" s="6"/>
      <c r="U134" s="16"/>
      <c r="V134" s="320"/>
      <c r="W134" s="189"/>
      <c r="X134" s="246"/>
      <c r="Y134" s="16"/>
      <c r="Z134" s="6"/>
      <c r="AA134" s="16"/>
      <c r="AB134" s="320"/>
      <c r="AC134" s="189"/>
    </row>
    <row r="135" spans="1:29" ht="15.75" thickBot="1" x14ac:dyDescent="0.3">
      <c r="A135" s="863" t="s">
        <v>270</v>
      </c>
      <c r="B135" s="864"/>
      <c r="C135" s="7"/>
      <c r="D135" s="344"/>
      <c r="E135" s="317"/>
      <c r="F135" s="189"/>
      <c r="G135" s="863" t="s">
        <v>270</v>
      </c>
      <c r="H135" s="864"/>
      <c r="I135" s="7"/>
      <c r="J135" s="344"/>
      <c r="K135" s="317"/>
      <c r="L135" s="863" t="s">
        <v>270</v>
      </c>
      <c r="M135" s="864"/>
      <c r="N135" s="7"/>
      <c r="O135" s="344"/>
      <c r="P135" s="317"/>
      <c r="Q135" s="296"/>
      <c r="R135" s="863" t="s">
        <v>270</v>
      </c>
      <c r="S135" s="864"/>
      <c r="T135" s="7"/>
      <c r="U135" s="344"/>
      <c r="V135" s="317"/>
      <c r="W135" s="189"/>
      <c r="X135" s="863" t="s">
        <v>270</v>
      </c>
      <c r="Y135" s="864"/>
      <c r="Z135" s="7"/>
      <c r="AA135" s="344"/>
      <c r="AB135" s="317"/>
      <c r="AC135" s="189"/>
    </row>
    <row r="136" spans="1:29" x14ac:dyDescent="0.25">
      <c r="A136" s="247" t="s">
        <v>271</v>
      </c>
      <c r="B136" s="248">
        <f>E132</f>
        <v>2883.6</v>
      </c>
      <c r="C136" s="7"/>
      <c r="D136" s="344"/>
      <c r="E136" s="317"/>
      <c r="F136" s="189"/>
      <c r="G136" s="247" t="s">
        <v>271</v>
      </c>
      <c r="H136" s="248">
        <f>K132</f>
        <v>0</v>
      </c>
      <c r="I136" s="7"/>
      <c r="J136" s="344"/>
      <c r="K136" s="317"/>
      <c r="L136" s="247" t="s">
        <v>272</v>
      </c>
      <c r="M136" s="248">
        <f>P132</f>
        <v>0</v>
      </c>
      <c r="N136" s="7"/>
      <c r="O136" s="344"/>
      <c r="P136" s="317"/>
      <c r="Q136" s="296"/>
      <c r="R136" s="247" t="s">
        <v>271</v>
      </c>
      <c r="S136" s="248">
        <f>V132</f>
        <v>0</v>
      </c>
      <c r="T136" s="7"/>
      <c r="U136" s="344"/>
      <c r="V136" s="317"/>
      <c r="W136" s="189"/>
      <c r="X136" s="247" t="s">
        <v>271</v>
      </c>
      <c r="Y136" s="248">
        <f>AB132</f>
        <v>0</v>
      </c>
      <c r="Z136" s="7"/>
      <c r="AA136" s="344"/>
      <c r="AB136" s="317"/>
      <c r="AC136" s="189"/>
    </row>
    <row r="137" spans="1:29" ht="15.75" thickBot="1" x14ac:dyDescent="0.3">
      <c r="A137" s="250" t="s">
        <v>273</v>
      </c>
      <c r="B137" s="251">
        <f>B15</f>
        <v>5831</v>
      </c>
      <c r="C137" s="7"/>
      <c r="D137" s="344"/>
      <c r="E137" s="317"/>
      <c r="F137" s="189"/>
      <c r="G137" s="250" t="s">
        <v>273</v>
      </c>
      <c r="H137" s="251">
        <f>H15</f>
        <v>5831</v>
      </c>
      <c r="I137" s="7"/>
      <c r="J137" s="344"/>
      <c r="K137" s="317"/>
      <c r="L137" s="250" t="s">
        <v>273</v>
      </c>
      <c r="M137" s="251">
        <f>M15</f>
        <v>5831</v>
      </c>
      <c r="N137" s="7"/>
      <c r="O137" s="344"/>
      <c r="P137" s="317"/>
      <c r="Q137" s="296"/>
      <c r="R137" s="250" t="s">
        <v>273</v>
      </c>
      <c r="S137" s="251">
        <f>S15</f>
        <v>5831</v>
      </c>
      <c r="T137" s="7"/>
      <c r="U137" s="344"/>
      <c r="V137" s="317"/>
      <c r="W137" s="189"/>
      <c r="X137" s="250" t="s">
        <v>273</v>
      </c>
      <c r="Y137" s="251">
        <f>Y15</f>
        <v>5831</v>
      </c>
      <c r="Z137" s="7"/>
      <c r="AA137" s="344"/>
      <c r="AB137" s="317"/>
      <c r="AC137" s="189"/>
    </row>
    <row r="138" spans="1:29" ht="15.75" thickBot="1" x14ac:dyDescent="0.3">
      <c r="A138" s="238" t="s">
        <v>274</v>
      </c>
      <c r="B138" s="253">
        <f>B136*B137</f>
        <v>16814271.599999998</v>
      </c>
      <c r="C138" s="7"/>
      <c r="D138" s="344"/>
      <c r="E138" s="317"/>
      <c r="F138" s="189"/>
      <c r="G138" s="238" t="s">
        <v>274</v>
      </c>
      <c r="H138" s="253">
        <f>H136*H137</f>
        <v>0</v>
      </c>
      <c r="I138" s="7"/>
      <c r="J138" s="344"/>
      <c r="K138" s="317"/>
      <c r="L138" s="238" t="s">
        <v>274</v>
      </c>
      <c r="M138" s="253">
        <f>M136*M137</f>
        <v>0</v>
      </c>
      <c r="N138" s="7"/>
      <c r="O138" s="344"/>
      <c r="P138" s="317"/>
      <c r="Q138" s="296"/>
      <c r="R138" s="238" t="s">
        <v>274</v>
      </c>
      <c r="S138" s="253">
        <f>S136*S137</f>
        <v>0</v>
      </c>
      <c r="T138" s="7"/>
      <c r="U138" s="344"/>
      <c r="V138" s="317"/>
      <c r="W138" s="189"/>
      <c r="X138" s="238" t="s">
        <v>274</v>
      </c>
      <c r="Y138" s="253">
        <f>Y136*Y137</f>
        <v>0</v>
      </c>
      <c r="Z138" s="7"/>
      <c r="AA138" s="344"/>
      <c r="AB138" s="317"/>
      <c r="AC138" s="189"/>
    </row>
    <row r="139" spans="1:29" x14ac:dyDescent="0.25">
      <c r="A139" s="281"/>
      <c r="B139" s="282"/>
      <c r="C139" s="6"/>
      <c r="D139" s="6"/>
      <c r="E139" s="17"/>
      <c r="F139" s="189"/>
      <c r="G139" s="281"/>
      <c r="H139" s="282"/>
      <c r="I139" s="6"/>
      <c r="J139" s="6"/>
      <c r="K139" s="17"/>
      <c r="L139" s="281"/>
      <c r="M139" s="282"/>
      <c r="N139" s="6"/>
      <c r="O139" s="6"/>
      <c r="P139" s="17"/>
      <c r="Q139" s="296"/>
      <c r="R139" s="281"/>
      <c r="S139" s="282"/>
      <c r="T139" s="6"/>
      <c r="U139" s="6"/>
      <c r="V139" s="17"/>
      <c r="W139" s="189"/>
      <c r="X139" s="281"/>
      <c r="Y139" s="282"/>
      <c r="Z139" s="6"/>
      <c r="AA139" s="6"/>
      <c r="AB139" s="17"/>
      <c r="AC139" s="189"/>
    </row>
    <row r="140" spans="1:29" ht="15.75" thickBot="1" x14ac:dyDescent="0.3">
      <c r="A140" s="281"/>
      <c r="B140" s="282"/>
      <c r="C140" s="6"/>
      <c r="D140" s="6"/>
      <c r="E140" s="17"/>
      <c r="F140" s="189"/>
      <c r="G140" s="281"/>
      <c r="H140" s="282"/>
      <c r="I140" s="6"/>
      <c r="J140" s="6"/>
      <c r="K140" s="17"/>
      <c r="L140" s="281"/>
      <c r="M140" s="282"/>
      <c r="N140" s="6"/>
      <c r="O140" s="6"/>
      <c r="P140" s="17"/>
      <c r="Q140" s="296"/>
      <c r="R140" s="281"/>
      <c r="S140" s="282"/>
      <c r="T140" s="6"/>
      <c r="U140" s="6"/>
      <c r="V140" s="17"/>
      <c r="W140" s="189"/>
      <c r="X140" s="281"/>
      <c r="Y140" s="282"/>
      <c r="Z140" s="6"/>
      <c r="AA140" s="6"/>
      <c r="AB140" s="17"/>
      <c r="AC140" s="189"/>
    </row>
    <row r="141" spans="1:29" ht="15.75" thickBot="1" x14ac:dyDescent="0.3">
      <c r="A141" s="863" t="s">
        <v>275</v>
      </c>
      <c r="B141" s="864"/>
      <c r="C141" s="10"/>
      <c r="D141" s="10"/>
      <c r="E141" s="345"/>
      <c r="F141" s="189"/>
      <c r="G141" s="863" t="s">
        <v>275</v>
      </c>
      <c r="H141" s="864"/>
      <c r="I141" s="10"/>
      <c r="J141" s="10"/>
      <c r="K141" s="345"/>
      <c r="L141" s="863" t="s">
        <v>275</v>
      </c>
      <c r="M141" s="864"/>
      <c r="N141" s="10"/>
      <c r="O141" s="10"/>
      <c r="P141" s="345"/>
      <c r="Q141" s="296"/>
      <c r="R141" s="863" t="s">
        <v>275</v>
      </c>
      <c r="S141" s="864"/>
      <c r="T141" s="10"/>
      <c r="U141" s="10"/>
      <c r="V141" s="345"/>
      <c r="W141" s="189"/>
      <c r="X141" s="863" t="s">
        <v>275</v>
      </c>
      <c r="Y141" s="864"/>
      <c r="Z141" s="10"/>
      <c r="AA141" s="10"/>
      <c r="AB141" s="345"/>
      <c r="AC141" s="189"/>
    </row>
    <row r="142" spans="1:29" x14ac:dyDescent="0.25">
      <c r="A142" s="247" t="s">
        <v>276</v>
      </c>
      <c r="B142" s="248">
        <f>E130</f>
        <v>3000</v>
      </c>
      <c r="C142" s="10"/>
      <c r="D142" s="10"/>
      <c r="E142" s="345"/>
      <c r="F142" s="189"/>
      <c r="G142" s="247" t="s">
        <v>276</v>
      </c>
      <c r="H142" s="248">
        <f>K130</f>
        <v>0</v>
      </c>
      <c r="I142" s="10"/>
      <c r="J142" s="10"/>
      <c r="K142" s="345"/>
      <c r="L142" s="247" t="s">
        <v>276</v>
      </c>
      <c r="M142" s="248">
        <f>P130</f>
        <v>0</v>
      </c>
      <c r="N142" s="10"/>
      <c r="O142" s="10"/>
      <c r="P142" s="345"/>
      <c r="Q142" s="296"/>
      <c r="R142" s="247" t="s">
        <v>276</v>
      </c>
      <c r="S142" s="248">
        <f>V130</f>
        <v>0</v>
      </c>
      <c r="T142" s="10"/>
      <c r="U142" s="10"/>
      <c r="V142" s="345"/>
      <c r="W142" s="189"/>
      <c r="X142" s="247" t="s">
        <v>276</v>
      </c>
      <c r="Y142" s="248">
        <f>AB130</f>
        <v>0</v>
      </c>
      <c r="Z142" s="10"/>
      <c r="AA142" s="10"/>
      <c r="AB142" s="345"/>
      <c r="AC142" s="189"/>
    </row>
    <row r="143" spans="1:29" ht="16.5" thickBot="1" x14ac:dyDescent="0.3">
      <c r="A143" s="250" t="s">
        <v>277</v>
      </c>
      <c r="B143" s="251">
        <f>B16</f>
        <v>2083</v>
      </c>
      <c r="C143" s="10"/>
      <c r="D143" s="10"/>
      <c r="E143" s="343"/>
      <c r="F143" s="346"/>
      <c r="G143" s="250" t="s">
        <v>277</v>
      </c>
      <c r="H143" s="251">
        <f>H16</f>
        <v>2083</v>
      </c>
      <c r="I143" s="10"/>
      <c r="J143" s="10"/>
      <c r="K143" s="343"/>
      <c r="L143" s="250" t="s">
        <v>277</v>
      </c>
      <c r="M143" s="251">
        <f>M16</f>
        <v>2083</v>
      </c>
      <c r="N143" s="10"/>
      <c r="O143" s="10"/>
      <c r="P143" s="343"/>
      <c r="Q143" s="347"/>
      <c r="R143" s="250" t="s">
        <v>277</v>
      </c>
      <c r="S143" s="251">
        <f>S16</f>
        <v>2083</v>
      </c>
      <c r="T143" s="10"/>
      <c r="U143" s="10"/>
      <c r="V143" s="343"/>
      <c r="W143" s="346"/>
      <c r="X143" s="250" t="s">
        <v>277</v>
      </c>
      <c r="Y143" s="251">
        <f>Y16</f>
        <v>2083</v>
      </c>
      <c r="Z143" s="10"/>
      <c r="AA143" s="10"/>
      <c r="AB143" s="343"/>
      <c r="AC143" s="346"/>
    </row>
    <row r="144" spans="1:29" ht="16.5" thickBot="1" x14ac:dyDescent="0.3">
      <c r="A144" s="238" t="s">
        <v>278</v>
      </c>
      <c r="B144" s="253">
        <f>B142*B143</f>
        <v>6249000</v>
      </c>
      <c r="C144" s="10"/>
      <c r="D144" s="10"/>
      <c r="E144" s="343"/>
      <c r="F144" s="346"/>
      <c r="G144" s="238" t="s">
        <v>278</v>
      </c>
      <c r="H144" s="253">
        <f>H142*H143</f>
        <v>0</v>
      </c>
      <c r="I144" s="10"/>
      <c r="J144" s="10"/>
      <c r="K144" s="343"/>
      <c r="L144" s="238" t="s">
        <v>278</v>
      </c>
      <c r="M144" s="253">
        <f>M142*M143</f>
        <v>0</v>
      </c>
      <c r="N144" s="10"/>
      <c r="O144" s="10"/>
      <c r="P144" s="343"/>
      <c r="Q144" s="347"/>
      <c r="R144" s="238" t="s">
        <v>278</v>
      </c>
      <c r="S144" s="253">
        <f>S142*S143</f>
        <v>0</v>
      </c>
      <c r="T144" s="10"/>
      <c r="U144" s="10"/>
      <c r="V144" s="343"/>
      <c r="W144" s="346"/>
      <c r="X144" s="238" t="s">
        <v>278</v>
      </c>
      <c r="Y144" s="253">
        <f>Y142*Y143</f>
        <v>0</v>
      </c>
      <c r="Z144" s="10"/>
      <c r="AA144" s="10"/>
      <c r="AB144" s="343"/>
      <c r="AC144" s="346"/>
    </row>
    <row r="145" spans="1:29" ht="15.75" x14ac:dyDescent="0.25">
      <c r="A145" s="285"/>
      <c r="B145" s="259"/>
      <c r="C145" s="259"/>
      <c r="D145" s="260"/>
      <c r="E145" s="326"/>
      <c r="F145" s="348"/>
      <c r="G145" s="285"/>
      <c r="H145" s="259"/>
      <c r="I145" s="259"/>
      <c r="J145" s="260"/>
      <c r="K145" s="326"/>
      <c r="L145" s="285"/>
      <c r="M145" s="259"/>
      <c r="N145" s="259"/>
      <c r="O145" s="260"/>
      <c r="P145" s="326"/>
      <c r="Q145" s="349"/>
      <c r="R145" s="285"/>
      <c r="S145" s="259"/>
      <c r="T145" s="259"/>
      <c r="U145" s="260"/>
      <c r="V145" s="326"/>
      <c r="W145" s="348"/>
      <c r="X145" s="285"/>
      <c r="Y145" s="259"/>
      <c r="Z145" s="259"/>
      <c r="AA145" s="260"/>
      <c r="AB145" s="326"/>
      <c r="AC145" s="348"/>
    </row>
    <row r="146" spans="1:29" ht="16.5" thickBot="1" x14ac:dyDescent="0.3">
      <c r="A146" s="285"/>
      <c r="B146" s="259"/>
      <c r="C146" s="259"/>
      <c r="D146" s="260"/>
      <c r="E146" s="326"/>
      <c r="F146" s="348"/>
      <c r="G146" s="285"/>
      <c r="H146" s="259"/>
      <c r="I146" s="259"/>
      <c r="J146" s="260"/>
      <c r="K146" s="326"/>
      <c r="L146" s="285"/>
      <c r="M146" s="259"/>
      <c r="N146" s="259"/>
      <c r="O146" s="260"/>
      <c r="P146" s="326"/>
      <c r="Q146" s="349"/>
      <c r="R146" s="285"/>
      <c r="S146" s="259"/>
      <c r="T146" s="259"/>
      <c r="U146" s="260"/>
      <c r="V146" s="326"/>
      <c r="W146" s="348"/>
      <c r="X146" s="285"/>
      <c r="Y146" s="259"/>
      <c r="Z146" s="259"/>
      <c r="AA146" s="260"/>
      <c r="AB146" s="326"/>
      <c r="AC146" s="348"/>
    </row>
    <row r="147" spans="1:29" ht="15.75" thickBot="1" x14ac:dyDescent="0.3">
      <c r="A147" s="863" t="s">
        <v>279</v>
      </c>
      <c r="B147" s="864"/>
      <c r="C147" s="258"/>
      <c r="D147" s="15"/>
      <c r="E147" s="350"/>
      <c r="F147" s="351"/>
      <c r="G147" s="863" t="s">
        <v>279</v>
      </c>
      <c r="H147" s="864"/>
      <c r="I147" s="258"/>
      <c r="J147" s="15"/>
      <c r="K147" s="350"/>
      <c r="L147" s="863" t="s">
        <v>279</v>
      </c>
      <c r="M147" s="864"/>
      <c r="N147" s="258"/>
      <c r="O147" s="15"/>
      <c r="P147" s="350"/>
      <c r="Q147" s="352"/>
      <c r="R147" s="863" t="s">
        <v>279</v>
      </c>
      <c r="S147" s="864"/>
      <c r="T147" s="258"/>
      <c r="U147" s="15"/>
      <c r="V147" s="350"/>
      <c r="W147" s="351"/>
      <c r="X147" s="863" t="s">
        <v>279</v>
      </c>
      <c r="Y147" s="864"/>
      <c r="Z147" s="258"/>
      <c r="AA147" s="15"/>
      <c r="AB147" s="350"/>
      <c r="AC147" s="351"/>
    </row>
    <row r="148" spans="1:29" x14ac:dyDescent="0.25">
      <c r="A148" s="247" t="s">
        <v>274</v>
      </c>
      <c r="B148" s="265">
        <f>B138</f>
        <v>16814271.599999998</v>
      </c>
      <c r="C148" s="258"/>
      <c r="D148" s="15"/>
      <c r="E148" s="350"/>
      <c r="F148" s="351"/>
      <c r="G148" s="247" t="s">
        <v>274</v>
      </c>
      <c r="H148" s="265">
        <f>H138</f>
        <v>0</v>
      </c>
      <c r="I148" s="258"/>
      <c r="J148" s="15"/>
      <c r="K148" s="350"/>
      <c r="L148" s="247" t="s">
        <v>274</v>
      </c>
      <c r="M148" s="265">
        <f>M138</f>
        <v>0</v>
      </c>
      <c r="N148" s="258"/>
      <c r="O148" s="15"/>
      <c r="P148" s="350"/>
      <c r="Q148" s="352"/>
      <c r="R148" s="247" t="s">
        <v>274</v>
      </c>
      <c r="S148" s="265">
        <f>S138</f>
        <v>0</v>
      </c>
      <c r="T148" s="258"/>
      <c r="U148" s="15"/>
      <c r="V148" s="350"/>
      <c r="W148" s="351"/>
      <c r="X148" s="247" t="s">
        <v>274</v>
      </c>
      <c r="Y148" s="265">
        <f>Y138</f>
        <v>0</v>
      </c>
      <c r="Z148" s="258"/>
      <c r="AA148" s="15"/>
      <c r="AB148" s="350"/>
      <c r="AC148" s="351"/>
    </row>
    <row r="149" spans="1:29" ht="15.75" thickBot="1" x14ac:dyDescent="0.3">
      <c r="A149" s="247" t="s">
        <v>278</v>
      </c>
      <c r="B149" s="251">
        <f>B144</f>
        <v>6249000</v>
      </c>
      <c r="C149" s="258"/>
      <c r="D149" s="15"/>
      <c r="E149" s="350"/>
      <c r="F149" s="351"/>
      <c r="G149" s="247" t="s">
        <v>278</v>
      </c>
      <c r="H149" s="251">
        <f>H144</f>
        <v>0</v>
      </c>
      <c r="I149" s="258"/>
      <c r="J149" s="15"/>
      <c r="K149" s="350"/>
      <c r="L149" s="247" t="s">
        <v>278</v>
      </c>
      <c r="M149" s="251">
        <f>M144</f>
        <v>0</v>
      </c>
      <c r="N149" s="258"/>
      <c r="O149" s="15"/>
      <c r="P149" s="350"/>
      <c r="Q149" s="352"/>
      <c r="R149" s="247" t="s">
        <v>278</v>
      </c>
      <c r="S149" s="251">
        <f>S144</f>
        <v>0</v>
      </c>
      <c r="T149" s="258"/>
      <c r="U149" s="15"/>
      <c r="V149" s="350"/>
      <c r="W149" s="351"/>
      <c r="X149" s="247" t="s">
        <v>278</v>
      </c>
      <c r="Y149" s="251">
        <f>Y144</f>
        <v>0</v>
      </c>
      <c r="Z149" s="258"/>
      <c r="AA149" s="15"/>
      <c r="AB149" s="350"/>
      <c r="AC149" s="351"/>
    </row>
    <row r="150" spans="1:29" ht="15.75" thickBot="1" x14ac:dyDescent="0.3">
      <c r="A150" s="238" t="s">
        <v>280</v>
      </c>
      <c r="B150" s="253">
        <f>B148+B149</f>
        <v>23063271.599999998</v>
      </c>
      <c r="C150" s="258"/>
      <c r="D150" s="15"/>
      <c r="E150" s="350"/>
      <c r="F150" s="353"/>
      <c r="G150" s="238" t="s">
        <v>280</v>
      </c>
      <c r="H150" s="253">
        <f>H148+H149</f>
        <v>0</v>
      </c>
      <c r="I150" s="258"/>
      <c r="J150" s="15"/>
      <c r="K150" s="350"/>
      <c r="L150" s="238" t="s">
        <v>280</v>
      </c>
      <c r="M150" s="253">
        <f>M148+M149</f>
        <v>0</v>
      </c>
      <c r="N150" s="258"/>
      <c r="O150" s="15"/>
      <c r="P150" s="350"/>
      <c r="Q150" s="354"/>
      <c r="R150" s="238" t="s">
        <v>280</v>
      </c>
      <c r="S150" s="253">
        <f>S148+S149</f>
        <v>0</v>
      </c>
      <c r="T150" s="258"/>
      <c r="U150" s="15"/>
      <c r="V150" s="350"/>
      <c r="W150" s="353"/>
      <c r="X150" s="238" t="s">
        <v>280</v>
      </c>
      <c r="Y150" s="253">
        <f>Y148+Y149</f>
        <v>0</v>
      </c>
      <c r="Z150" s="258"/>
      <c r="AA150" s="15"/>
      <c r="AB150" s="350"/>
      <c r="AC150" s="353"/>
    </row>
    <row r="151" spans="1:29" x14ac:dyDescent="0.25">
      <c r="A151" s="255"/>
      <c r="B151" s="256"/>
      <c r="C151" s="258"/>
      <c r="D151" s="15"/>
      <c r="E151" s="350"/>
      <c r="F151" s="353"/>
      <c r="G151" s="255"/>
      <c r="H151" s="256"/>
      <c r="I151" s="258"/>
      <c r="J151" s="15"/>
      <c r="K151" s="350"/>
      <c r="L151" s="255"/>
      <c r="M151" s="256"/>
      <c r="N151" s="258"/>
      <c r="O151" s="15"/>
      <c r="P151" s="350"/>
      <c r="Q151" s="354"/>
      <c r="R151" s="255"/>
      <c r="S151" s="256"/>
      <c r="T151" s="258"/>
      <c r="U151" s="15"/>
      <c r="V151" s="350"/>
      <c r="W151" s="353"/>
      <c r="X151" s="255"/>
      <c r="Y151" s="256"/>
      <c r="Z151" s="258"/>
      <c r="AA151" s="15"/>
      <c r="AB151" s="350"/>
      <c r="AC151" s="353"/>
    </row>
    <row r="152" spans="1:29" x14ac:dyDescent="0.25">
      <c r="A152" s="255"/>
      <c r="B152" s="256"/>
      <c r="C152" s="258"/>
      <c r="D152" s="15"/>
      <c r="E152" s="350"/>
      <c r="F152" s="353"/>
      <c r="G152" s="255"/>
      <c r="H152" s="256"/>
      <c r="I152" s="258"/>
      <c r="J152" s="15"/>
      <c r="K152" s="350"/>
      <c r="L152" s="255"/>
      <c r="M152" s="256"/>
      <c r="N152" s="258"/>
      <c r="O152" s="15"/>
      <c r="P152" s="350"/>
      <c r="Q152" s="354"/>
      <c r="R152" s="255"/>
      <c r="S152" s="256"/>
      <c r="T152" s="258"/>
      <c r="U152" s="15"/>
      <c r="V152" s="350"/>
      <c r="W152" s="353"/>
      <c r="X152" s="255"/>
      <c r="Y152" s="256"/>
      <c r="Z152" s="258"/>
      <c r="AA152" s="15"/>
      <c r="AB152" s="350"/>
      <c r="AC152" s="353"/>
    </row>
    <row r="153" spans="1:29" ht="15.75" thickBot="1" x14ac:dyDescent="0.3">
      <c r="A153" s="255"/>
      <c r="B153" s="256"/>
      <c r="C153" s="258"/>
      <c r="D153" s="15"/>
      <c r="E153" s="350"/>
      <c r="F153" s="353"/>
      <c r="G153" s="355"/>
      <c r="H153" s="356"/>
      <c r="I153" s="357"/>
      <c r="J153" s="267"/>
      <c r="K153" s="358"/>
      <c r="L153" s="355"/>
      <c r="M153" s="356"/>
      <c r="N153" s="357"/>
      <c r="O153" s="267"/>
      <c r="P153" s="358"/>
      <c r="Q153" s="354"/>
      <c r="R153" s="355"/>
      <c r="S153" s="356"/>
      <c r="T153" s="357"/>
      <c r="U153" s="267"/>
      <c r="V153" s="358"/>
      <c r="W153" s="353"/>
      <c r="X153" s="355"/>
      <c r="Y153" s="356"/>
      <c r="Z153" s="357"/>
      <c r="AA153" s="267"/>
      <c r="AB153" s="358"/>
      <c r="AC153" s="353"/>
    </row>
    <row r="154" spans="1:29" ht="16.5" thickBot="1" x14ac:dyDescent="0.3">
      <c r="A154" s="871" t="s">
        <v>281</v>
      </c>
      <c r="B154" s="872"/>
      <c r="C154" s="872"/>
      <c r="D154" s="872"/>
      <c r="E154" s="873"/>
      <c r="F154" s="359"/>
      <c r="G154" s="871" t="s">
        <v>281</v>
      </c>
      <c r="H154" s="872"/>
      <c r="I154" s="872"/>
      <c r="J154" s="872"/>
      <c r="K154" s="873"/>
      <c r="L154" s="871" t="s">
        <v>281</v>
      </c>
      <c r="M154" s="872"/>
      <c r="N154" s="872"/>
      <c r="O154" s="872"/>
      <c r="P154" s="873"/>
      <c r="Q154" s="360"/>
      <c r="R154" s="871" t="s">
        <v>281</v>
      </c>
      <c r="S154" s="872"/>
      <c r="T154" s="872"/>
      <c r="U154" s="872"/>
      <c r="V154" s="873"/>
      <c r="W154" s="361"/>
      <c r="X154" s="871" t="s">
        <v>281</v>
      </c>
      <c r="Y154" s="872"/>
      <c r="Z154" s="872"/>
      <c r="AA154" s="872"/>
      <c r="AB154" s="873"/>
      <c r="AC154" s="362"/>
    </row>
    <row r="155" spans="1:29" ht="15.75" thickBot="1" x14ac:dyDescent="0.3">
      <c r="A155" s="285"/>
      <c r="B155" s="259"/>
      <c r="C155" s="259"/>
      <c r="D155" s="260"/>
      <c r="E155" s="326"/>
      <c r="F155" s="363"/>
      <c r="G155" s="285"/>
      <c r="H155" s="259"/>
      <c r="I155" s="259"/>
      <c r="J155" s="260"/>
      <c r="K155" s="326"/>
      <c r="L155" s="285"/>
      <c r="M155" s="259"/>
      <c r="N155" s="259"/>
      <c r="O155" s="260"/>
      <c r="P155" s="326"/>
      <c r="Q155" s="364"/>
      <c r="R155" s="285"/>
      <c r="S155" s="259"/>
      <c r="T155" s="259"/>
      <c r="U155" s="260"/>
      <c r="V155" s="326"/>
      <c r="W155" s="363"/>
      <c r="X155" s="285"/>
      <c r="Y155" s="259"/>
      <c r="Z155" s="259"/>
      <c r="AA155" s="260"/>
      <c r="AB155" s="326"/>
      <c r="AC155" s="363"/>
    </row>
    <row r="156" spans="1:29" ht="15.75" thickBot="1" x14ac:dyDescent="0.3">
      <c r="A156" s="365" t="s">
        <v>282</v>
      </c>
      <c r="B156" s="365">
        <f>D30+D66+E130+E98</f>
        <v>3000</v>
      </c>
      <c r="C156" s="10"/>
      <c r="D156" s="10"/>
      <c r="E156" s="345"/>
      <c r="F156" s="189"/>
      <c r="G156" s="365" t="s">
        <v>282</v>
      </c>
      <c r="H156" s="365">
        <f>J30+J66+K130+K98</f>
        <v>0</v>
      </c>
      <c r="I156" s="10"/>
      <c r="J156" s="10"/>
      <c r="K156" s="345"/>
      <c r="L156" s="365" t="s">
        <v>282</v>
      </c>
      <c r="M156" s="365">
        <f>O30+O66+P130</f>
        <v>0</v>
      </c>
      <c r="N156" s="10"/>
      <c r="O156" s="10"/>
      <c r="P156" s="345"/>
      <c r="Q156" s="296"/>
      <c r="R156" s="365" t="s">
        <v>282</v>
      </c>
      <c r="S156" s="365">
        <f>U30+U66+V130</f>
        <v>0</v>
      </c>
      <c r="T156" s="10"/>
      <c r="U156" s="10"/>
      <c r="V156" s="345"/>
      <c r="W156" s="189"/>
      <c r="X156" s="365" t="s">
        <v>282</v>
      </c>
      <c r="Y156" s="365">
        <f>AA30+AA66+AB130</f>
        <v>0</v>
      </c>
      <c r="Z156" s="10"/>
      <c r="AA156" s="10"/>
      <c r="AB156" s="345"/>
      <c r="AC156" s="189"/>
    </row>
    <row r="157" spans="1:29" ht="15.75" thickBot="1" x14ac:dyDescent="0.3">
      <c r="A157" s="366"/>
      <c r="B157" s="6"/>
      <c r="C157" s="271"/>
      <c r="D157" s="271"/>
      <c r="E157" s="334"/>
      <c r="F157" s="189"/>
      <c r="G157" s="366"/>
      <c r="H157" s="6"/>
      <c r="I157" s="271"/>
      <c r="J157" s="271"/>
      <c r="K157" s="334"/>
      <c r="L157" s="366"/>
      <c r="M157" s="6"/>
      <c r="N157" s="271"/>
      <c r="O157" s="271"/>
      <c r="P157" s="334"/>
      <c r="Q157" s="296"/>
      <c r="R157" s="366"/>
      <c r="S157" s="6"/>
      <c r="T157" s="271"/>
      <c r="U157" s="271"/>
      <c r="V157" s="334"/>
      <c r="W157" s="189"/>
      <c r="X157" s="366"/>
      <c r="Y157" s="6"/>
      <c r="Z157" s="271"/>
      <c r="AA157" s="271"/>
      <c r="AB157" s="334"/>
      <c r="AC157" s="189"/>
    </row>
    <row r="158" spans="1:29" ht="15.75" thickBot="1" x14ac:dyDescent="0.3">
      <c r="A158" s="874" t="s">
        <v>283</v>
      </c>
      <c r="B158" s="875"/>
      <c r="C158" s="875"/>
      <c r="D158" s="875"/>
      <c r="E158" s="876"/>
      <c r="F158" s="189"/>
      <c r="G158" s="874" t="s">
        <v>284</v>
      </c>
      <c r="H158" s="875"/>
      <c r="I158" s="875"/>
      <c r="J158" s="875"/>
      <c r="K158" s="876"/>
      <c r="L158" s="874" t="s">
        <v>285</v>
      </c>
      <c r="M158" s="875"/>
      <c r="N158" s="875"/>
      <c r="O158" s="875"/>
      <c r="P158" s="876"/>
      <c r="Q158" s="296"/>
      <c r="R158" s="874" t="s">
        <v>286</v>
      </c>
      <c r="S158" s="875"/>
      <c r="T158" s="875"/>
      <c r="U158" s="875"/>
      <c r="V158" s="876"/>
      <c r="W158" s="189"/>
      <c r="X158" s="874" t="s">
        <v>287</v>
      </c>
      <c r="Y158" s="875"/>
      <c r="Z158" s="875"/>
      <c r="AA158" s="875"/>
      <c r="AB158" s="876"/>
      <c r="AC158" s="189"/>
    </row>
    <row r="159" spans="1:29" ht="15.75" thickBot="1" x14ac:dyDescent="0.3">
      <c r="A159" s="238" t="s">
        <v>288</v>
      </c>
      <c r="B159" s="367">
        <v>2900</v>
      </c>
      <c r="C159" s="6"/>
      <c r="D159" s="6"/>
      <c r="E159" s="17"/>
      <c r="F159" s="189"/>
      <c r="G159" s="238" t="s">
        <v>288</v>
      </c>
      <c r="H159" s="367"/>
      <c r="I159" s="6"/>
      <c r="J159" s="6"/>
      <c r="K159" s="17"/>
      <c r="L159" s="238" t="s">
        <v>288</v>
      </c>
      <c r="M159" s="367"/>
      <c r="N159" s="6"/>
      <c r="O159" s="6"/>
      <c r="P159" s="17"/>
      <c r="Q159" s="296"/>
      <c r="R159" s="238" t="s">
        <v>288</v>
      </c>
      <c r="S159" s="367"/>
      <c r="T159" s="6"/>
      <c r="U159" s="6"/>
      <c r="V159" s="17"/>
      <c r="W159" s="189"/>
      <c r="X159" s="238" t="s">
        <v>288</v>
      </c>
      <c r="Y159" s="367"/>
      <c r="Z159" s="6"/>
      <c r="AA159" s="6"/>
      <c r="AB159" s="17"/>
      <c r="AC159" s="189"/>
    </row>
    <row r="160" spans="1:29" ht="15.75" thickBot="1" x14ac:dyDescent="0.3">
      <c r="A160" s="238" t="s">
        <v>289</v>
      </c>
      <c r="B160" s="367">
        <v>100</v>
      </c>
      <c r="C160" s="6"/>
      <c r="D160" s="6"/>
      <c r="E160" s="17"/>
      <c r="F160" s="189"/>
      <c r="G160" s="238" t="s">
        <v>289</v>
      </c>
      <c r="H160" s="367">
        <v>200</v>
      </c>
      <c r="I160" s="6"/>
      <c r="J160" s="6"/>
      <c r="K160" s="17"/>
      <c r="L160" s="238" t="s">
        <v>289</v>
      </c>
      <c r="M160" s="367">
        <v>300</v>
      </c>
      <c r="N160" s="6"/>
      <c r="O160" s="6"/>
      <c r="P160" s="17"/>
      <c r="Q160" s="296"/>
      <c r="R160" s="238" t="s">
        <v>289</v>
      </c>
      <c r="S160" s="367">
        <v>400</v>
      </c>
      <c r="T160" s="6"/>
      <c r="U160" s="6"/>
      <c r="V160" s="17"/>
      <c r="W160" s="189"/>
      <c r="X160" s="238" t="s">
        <v>289</v>
      </c>
      <c r="Y160" s="367">
        <v>500</v>
      </c>
      <c r="Z160" s="6"/>
      <c r="AA160" s="6"/>
      <c r="AB160" s="17"/>
      <c r="AC160" s="189"/>
    </row>
    <row r="161" spans="1:29" ht="15.75" thickBot="1" x14ac:dyDescent="0.3">
      <c r="A161" s="238" t="s">
        <v>290</v>
      </c>
      <c r="B161" s="368">
        <f>B159+B160</f>
        <v>3000</v>
      </c>
      <c r="C161" s="6"/>
      <c r="D161" s="6"/>
      <c r="E161" s="17"/>
      <c r="F161" s="189"/>
      <c r="G161" s="238" t="s">
        <v>291</v>
      </c>
      <c r="H161" s="368">
        <f>H159+H160</f>
        <v>200</v>
      </c>
      <c r="I161" s="6"/>
      <c r="J161" s="6"/>
      <c r="K161" s="17"/>
      <c r="L161" s="238" t="s">
        <v>292</v>
      </c>
      <c r="M161" s="368">
        <f>M159+M160</f>
        <v>300</v>
      </c>
      <c r="N161" s="6"/>
      <c r="O161" s="6"/>
      <c r="P161" s="17"/>
      <c r="Q161" s="296"/>
      <c r="R161" s="238" t="s">
        <v>293</v>
      </c>
      <c r="S161" s="368">
        <f>S159+S160</f>
        <v>400</v>
      </c>
      <c r="T161" s="6"/>
      <c r="U161" s="6"/>
      <c r="V161" s="17"/>
      <c r="W161" s="189"/>
      <c r="X161" s="238" t="s">
        <v>294</v>
      </c>
      <c r="Y161" s="369">
        <f>Y159+Y160</f>
        <v>500</v>
      </c>
      <c r="Z161" s="6"/>
      <c r="AA161" s="6"/>
      <c r="AB161" s="17"/>
      <c r="AC161" s="189"/>
    </row>
    <row r="162" spans="1:29" x14ac:dyDescent="0.25">
      <c r="A162" s="366"/>
      <c r="B162" s="6"/>
      <c r="C162" s="6"/>
      <c r="D162" s="6"/>
      <c r="E162" s="17"/>
      <c r="F162" s="189"/>
      <c r="G162" s="366"/>
      <c r="H162" s="6"/>
      <c r="I162" s="6"/>
      <c r="J162" s="6"/>
      <c r="K162" s="17"/>
      <c r="L162" s="366"/>
      <c r="M162" s="6"/>
      <c r="N162" s="6"/>
      <c r="O162" s="6"/>
      <c r="P162" s="17"/>
      <c r="Q162" s="296"/>
      <c r="R162" s="366"/>
      <c r="S162" s="6"/>
      <c r="T162" s="6"/>
      <c r="U162" s="6"/>
      <c r="V162" s="17"/>
      <c r="W162" s="189"/>
      <c r="X162" s="366"/>
      <c r="Y162" s="6"/>
      <c r="Z162" s="6"/>
      <c r="AA162" s="6"/>
      <c r="AB162" s="17"/>
      <c r="AC162" s="189"/>
    </row>
    <row r="163" spans="1:29" ht="15.75" thickBot="1" x14ac:dyDescent="0.3">
      <c r="A163" s="370"/>
      <c r="B163" s="371"/>
      <c r="C163" s="371"/>
      <c r="D163" s="371"/>
      <c r="E163" s="372"/>
      <c r="F163" s="189"/>
      <c r="G163" s="366"/>
      <c r="H163" s="6"/>
      <c r="I163" s="6"/>
      <c r="J163" s="6"/>
      <c r="K163" s="17"/>
      <c r="L163" s="366"/>
      <c r="M163" s="6"/>
      <c r="N163" s="6"/>
      <c r="O163" s="6"/>
      <c r="P163" s="17"/>
      <c r="Q163" s="296"/>
      <c r="R163" s="366"/>
      <c r="S163" s="6"/>
      <c r="T163" s="6"/>
      <c r="U163" s="6"/>
      <c r="V163" s="17"/>
      <c r="W163" s="189"/>
      <c r="X163" s="366"/>
      <c r="Y163" s="6"/>
      <c r="Z163" s="6"/>
      <c r="AA163" s="6"/>
      <c r="AB163" s="17"/>
      <c r="AC163" s="189"/>
    </row>
    <row r="164" spans="1:29" ht="15.75" x14ac:dyDescent="0.25">
      <c r="A164" s="865" t="s">
        <v>295</v>
      </c>
      <c r="B164" s="866"/>
      <c r="C164" s="866"/>
      <c r="D164" s="866"/>
      <c r="E164" s="867"/>
      <c r="F164" s="346"/>
      <c r="G164" s="865" t="s">
        <v>295</v>
      </c>
      <c r="H164" s="866"/>
      <c r="I164" s="866"/>
      <c r="J164" s="866"/>
      <c r="K164" s="867"/>
      <c r="L164" s="865" t="s">
        <v>295</v>
      </c>
      <c r="M164" s="866"/>
      <c r="N164" s="866"/>
      <c r="O164" s="866"/>
      <c r="P164" s="867"/>
      <c r="Q164" s="347"/>
      <c r="R164" s="865" t="s">
        <v>295</v>
      </c>
      <c r="S164" s="866"/>
      <c r="T164" s="866"/>
      <c r="U164" s="866"/>
      <c r="V164" s="867"/>
      <c r="W164" s="346"/>
      <c r="X164" s="865" t="s">
        <v>295</v>
      </c>
      <c r="Y164" s="866"/>
      <c r="Z164" s="866"/>
      <c r="AA164" s="866"/>
      <c r="AB164" s="867"/>
      <c r="AC164" s="346"/>
    </row>
    <row r="165" spans="1:29" ht="16.5" thickBot="1" x14ac:dyDescent="0.3">
      <c r="A165" s="868"/>
      <c r="B165" s="869"/>
      <c r="C165" s="869"/>
      <c r="D165" s="869"/>
      <c r="E165" s="870"/>
      <c r="F165" s="346"/>
      <c r="G165" s="868"/>
      <c r="H165" s="869"/>
      <c r="I165" s="869"/>
      <c r="J165" s="869"/>
      <c r="K165" s="870"/>
      <c r="L165" s="868"/>
      <c r="M165" s="869"/>
      <c r="N165" s="869"/>
      <c r="O165" s="869"/>
      <c r="P165" s="870"/>
      <c r="Q165" s="347"/>
      <c r="R165" s="868"/>
      <c r="S165" s="869"/>
      <c r="T165" s="869"/>
      <c r="U165" s="869"/>
      <c r="V165" s="870"/>
      <c r="W165" s="346"/>
      <c r="X165" s="868"/>
      <c r="Y165" s="869"/>
      <c r="Z165" s="869"/>
      <c r="AA165" s="869"/>
      <c r="AB165" s="870"/>
      <c r="AC165" s="346"/>
    </row>
    <row r="166" spans="1:29" ht="16.5" thickBot="1" x14ac:dyDescent="0.3">
      <c r="A166" s="373" t="s">
        <v>296</v>
      </c>
      <c r="B166" s="374"/>
      <c r="C166" s="374"/>
      <c r="D166" s="374"/>
      <c r="E166" s="375"/>
      <c r="F166" s="228"/>
      <c r="G166" s="373" t="s">
        <v>296</v>
      </c>
      <c r="H166" s="374"/>
      <c r="I166" s="374"/>
      <c r="J166" s="374"/>
      <c r="K166" s="375"/>
      <c r="L166" s="373" t="s">
        <v>296</v>
      </c>
      <c r="M166" s="374"/>
      <c r="N166" s="374"/>
      <c r="O166" s="374"/>
      <c r="P166" s="375"/>
      <c r="Q166" s="376"/>
      <c r="R166" s="373" t="s">
        <v>296</v>
      </c>
      <c r="S166" s="374"/>
      <c r="T166" s="374"/>
      <c r="U166" s="374"/>
      <c r="V166" s="375"/>
      <c r="W166" s="228"/>
      <c r="X166" s="373" t="s">
        <v>296</v>
      </c>
      <c r="Y166" s="374"/>
      <c r="Z166" s="374"/>
      <c r="AA166" s="374"/>
      <c r="AB166" s="375"/>
      <c r="AC166" s="228"/>
    </row>
    <row r="167" spans="1:29" x14ac:dyDescent="0.25">
      <c r="A167" s="377"/>
      <c r="B167" s="7"/>
      <c r="C167" s="378"/>
      <c r="D167" s="378"/>
      <c r="E167" s="379"/>
      <c r="F167" s="189"/>
      <c r="G167" s="377"/>
      <c r="H167" s="7"/>
      <c r="I167" s="378"/>
      <c r="J167" s="378"/>
      <c r="K167" s="379"/>
      <c r="L167" s="377"/>
      <c r="M167" s="7"/>
      <c r="N167" s="378"/>
      <c r="O167" s="378"/>
      <c r="P167" s="379"/>
      <c r="Q167" s="296"/>
      <c r="R167" s="377"/>
      <c r="S167" s="7"/>
      <c r="T167" s="378"/>
      <c r="U167" s="378"/>
      <c r="V167" s="379"/>
      <c r="W167" s="189"/>
      <c r="X167" s="377"/>
      <c r="Y167" s="7"/>
      <c r="Z167" s="378"/>
      <c r="AA167" s="378"/>
      <c r="AB167" s="379"/>
      <c r="AC167" s="189"/>
    </row>
    <row r="168" spans="1:29" x14ac:dyDescent="0.25">
      <c r="A168" s="380" t="s">
        <v>2</v>
      </c>
      <c r="B168" s="381">
        <f>D30+D66+E98+E130</f>
        <v>3000</v>
      </c>
      <c r="C168" s="382"/>
      <c r="D168" s="382"/>
      <c r="E168" s="383"/>
      <c r="F168" s="189"/>
      <c r="G168" s="380" t="s">
        <v>2</v>
      </c>
      <c r="H168" s="381">
        <f>J30+J66+K98+K130</f>
        <v>0</v>
      </c>
      <c r="I168" s="382"/>
      <c r="J168" s="382"/>
      <c r="K168" s="383"/>
      <c r="L168" s="380" t="s">
        <v>2</v>
      </c>
      <c r="M168" s="381">
        <f>O30+O66+P98+P130</f>
        <v>0</v>
      </c>
      <c r="N168" s="382"/>
      <c r="O168" s="382"/>
      <c r="P168" s="383"/>
      <c r="Q168" s="296"/>
      <c r="R168" s="380" t="s">
        <v>2</v>
      </c>
      <c r="S168" s="381">
        <f>U30+U66+V98+V130</f>
        <v>0</v>
      </c>
      <c r="T168" s="382"/>
      <c r="U168" s="382"/>
      <c r="V168" s="383"/>
      <c r="W168" s="189"/>
      <c r="X168" s="380" t="s">
        <v>2</v>
      </c>
      <c r="Y168" s="381">
        <f>AA30+AA66+AB98+AB130</f>
        <v>0</v>
      </c>
      <c r="Z168" s="382"/>
      <c r="AA168" s="382"/>
      <c r="AB168" s="383"/>
      <c r="AC168" s="189"/>
    </row>
    <row r="169" spans="1:29" ht="15.75" thickBot="1" x14ac:dyDescent="0.3">
      <c r="A169" s="384" t="s">
        <v>297</v>
      </c>
      <c r="B169" s="385">
        <v>750</v>
      </c>
      <c r="C169" s="382"/>
      <c r="D169" s="382"/>
      <c r="E169" s="386"/>
      <c r="F169" s="189"/>
      <c r="G169" s="384" t="s">
        <v>297</v>
      </c>
      <c r="H169" s="385">
        <v>750</v>
      </c>
      <c r="I169" s="382"/>
      <c r="J169" s="382"/>
      <c r="K169" s="386"/>
      <c r="L169" s="384" t="s">
        <v>297</v>
      </c>
      <c r="M169" s="385">
        <v>750</v>
      </c>
      <c r="N169" s="382"/>
      <c r="O169" s="382"/>
      <c r="P169" s="386"/>
      <c r="Q169" s="296"/>
      <c r="R169" s="384" t="s">
        <v>297</v>
      </c>
      <c r="S169" s="385">
        <v>750</v>
      </c>
      <c r="T169" s="382"/>
      <c r="U169" s="382"/>
      <c r="V169" s="386"/>
      <c r="W169" s="189"/>
      <c r="X169" s="384" t="s">
        <v>297</v>
      </c>
      <c r="Y169" s="385">
        <v>750</v>
      </c>
      <c r="Z169" s="382"/>
      <c r="AA169" s="382"/>
      <c r="AB169" s="386"/>
      <c r="AC169" s="189"/>
    </row>
    <row r="170" spans="1:29" ht="15.75" thickBot="1" x14ac:dyDescent="0.3">
      <c r="A170" s="314" t="s">
        <v>298</v>
      </c>
      <c r="B170" s="387">
        <f>B168*B169</f>
        <v>2250000</v>
      </c>
      <c r="C170" s="388"/>
      <c r="D170" s="388"/>
      <c r="E170" s="389"/>
      <c r="F170" s="189"/>
      <c r="G170" s="314" t="s">
        <v>298</v>
      </c>
      <c r="H170" s="387">
        <f>H168*H169</f>
        <v>0</v>
      </c>
      <c r="I170" s="388"/>
      <c r="J170" s="388"/>
      <c r="K170" s="389"/>
      <c r="L170" s="314" t="s">
        <v>298</v>
      </c>
      <c r="M170" s="387">
        <f>M168*M169</f>
        <v>0</v>
      </c>
      <c r="N170" s="388"/>
      <c r="O170" s="388"/>
      <c r="P170" s="389"/>
      <c r="Q170" s="296"/>
      <c r="R170" s="314" t="s">
        <v>298</v>
      </c>
      <c r="S170" s="387">
        <f>S168*S169</f>
        <v>0</v>
      </c>
      <c r="T170" s="388"/>
      <c r="U170" s="388"/>
      <c r="V170" s="389"/>
      <c r="W170" s="189"/>
      <c r="X170" s="314" t="s">
        <v>298</v>
      </c>
      <c r="Y170" s="387">
        <f>Y168*Y169</f>
        <v>0</v>
      </c>
      <c r="Z170" s="388"/>
      <c r="AA170" s="388"/>
      <c r="AB170" s="389"/>
      <c r="AC170" s="189"/>
    </row>
    <row r="171" spans="1:29" ht="15.75" thickBot="1" x14ac:dyDescent="0.3">
      <c r="A171" s="390"/>
      <c r="B171" s="8"/>
      <c r="C171" s="391"/>
      <c r="D171" s="391"/>
      <c r="E171" s="392"/>
      <c r="F171" s="189"/>
      <c r="G171" s="390"/>
      <c r="H171" s="8"/>
      <c r="I171" s="391"/>
      <c r="J171" s="391"/>
      <c r="K171" s="392"/>
      <c r="L171" s="390"/>
      <c r="M171" s="8"/>
      <c r="N171" s="391"/>
      <c r="O171" s="391"/>
      <c r="P171" s="392"/>
      <c r="Q171" s="296"/>
      <c r="R171" s="390"/>
      <c r="S171" s="8"/>
      <c r="T171" s="391"/>
      <c r="U171" s="391"/>
      <c r="V171" s="392"/>
      <c r="W171" s="189"/>
      <c r="X171" s="390"/>
      <c r="Y171" s="8"/>
      <c r="Z171" s="391"/>
      <c r="AA171" s="391"/>
      <c r="AB171" s="392"/>
      <c r="AC171" s="189"/>
    </row>
    <row r="172" spans="1:29" ht="15.75" thickBot="1" x14ac:dyDescent="0.3">
      <c r="A172" s="370"/>
      <c r="B172" s="371"/>
      <c r="C172" s="371"/>
      <c r="D172" s="371"/>
      <c r="E172" s="372"/>
      <c r="F172" s="393"/>
      <c r="G172" s="370"/>
      <c r="H172" s="371"/>
      <c r="I172" s="371"/>
      <c r="J172" s="371"/>
      <c r="K172" s="372"/>
      <c r="L172" s="370"/>
      <c r="M172" s="371"/>
      <c r="N172" s="371"/>
      <c r="O172" s="371"/>
      <c r="P172" s="372"/>
      <c r="Q172" s="394"/>
      <c r="R172" s="370"/>
      <c r="S172" s="371"/>
      <c r="T172" s="371"/>
      <c r="U172" s="371"/>
      <c r="V172" s="372"/>
      <c r="W172" s="393"/>
      <c r="X172" s="370"/>
      <c r="Y172" s="371"/>
      <c r="Z172" s="371"/>
      <c r="AA172" s="371"/>
      <c r="AB172" s="372"/>
      <c r="AC172" s="393"/>
    </row>
    <row r="173" spans="1:29" x14ac:dyDescent="0.25">
      <c r="A173" s="366"/>
      <c r="B173" s="6"/>
      <c r="C173" s="6"/>
      <c r="D173" s="6"/>
      <c r="E173" s="17"/>
      <c r="F173" s="395"/>
      <c r="G173" s="366"/>
      <c r="H173" s="6"/>
      <c r="I173" s="6"/>
      <c r="J173" s="6"/>
      <c r="K173" s="17"/>
      <c r="L173" s="366"/>
      <c r="M173" s="6"/>
      <c r="N173" s="6"/>
      <c r="O173" s="6"/>
      <c r="P173" s="17"/>
      <c r="Q173" s="296"/>
      <c r="R173" s="366"/>
      <c r="S173" s="6"/>
      <c r="T173" s="6"/>
      <c r="U173" s="6"/>
      <c r="V173" s="17"/>
      <c r="W173" s="189"/>
      <c r="X173" s="366"/>
      <c r="Y173" s="6"/>
      <c r="Z173" s="6"/>
      <c r="AA173" s="6"/>
      <c r="AB173" s="17"/>
      <c r="AC173" s="189"/>
    </row>
    <row r="174" spans="1:29" x14ac:dyDescent="0.25">
      <c r="A174" s="366"/>
      <c r="B174" s="6"/>
      <c r="C174" s="6"/>
      <c r="D174" s="6"/>
      <c r="E174" s="17"/>
      <c r="F174" s="395"/>
      <c r="G174" s="366"/>
      <c r="H174" s="6"/>
      <c r="I174" s="6"/>
      <c r="J174" s="6"/>
      <c r="K174" s="17"/>
      <c r="L174" s="366"/>
      <c r="M174" s="6"/>
      <c r="N174" s="6"/>
      <c r="O174" s="6"/>
      <c r="P174" s="17"/>
      <c r="Q174" s="296"/>
      <c r="R174" s="366"/>
      <c r="S174" s="6"/>
      <c r="T174" s="6"/>
      <c r="U174" s="6"/>
      <c r="V174" s="17"/>
      <c r="W174" s="189"/>
      <c r="X174" s="366"/>
      <c r="Y174" s="6"/>
      <c r="Z174" s="6"/>
      <c r="AA174" s="6"/>
      <c r="AB174" s="17"/>
      <c r="AC174" s="189"/>
    </row>
    <row r="175" spans="1:29" x14ac:dyDescent="0.25">
      <c r="A175" s="366"/>
      <c r="B175" s="6"/>
      <c r="C175" s="6"/>
      <c r="D175" s="6"/>
      <c r="E175" s="17"/>
      <c r="F175" s="395"/>
      <c r="G175" s="366"/>
      <c r="H175" s="6"/>
      <c r="I175" s="6"/>
      <c r="J175" s="6"/>
      <c r="K175" s="17"/>
      <c r="L175" s="366"/>
      <c r="M175" s="6"/>
      <c r="N175" s="6"/>
      <c r="O175" s="6"/>
      <c r="P175" s="17"/>
      <c r="Q175" s="296"/>
      <c r="R175" s="366"/>
      <c r="S175" s="6"/>
      <c r="T175" s="6"/>
      <c r="U175" s="6"/>
      <c r="V175" s="17"/>
      <c r="W175" s="189"/>
      <c r="X175" s="366"/>
      <c r="Y175" s="6"/>
      <c r="Z175" s="6"/>
      <c r="AA175" s="6"/>
      <c r="AB175" s="17"/>
      <c r="AC175" s="189"/>
    </row>
    <row r="176" spans="1:29" x14ac:dyDescent="0.25">
      <c r="A176" s="366"/>
      <c r="B176" s="6"/>
      <c r="C176" s="6"/>
      <c r="D176" s="6"/>
      <c r="E176" s="17"/>
      <c r="F176" s="395"/>
      <c r="G176" s="366"/>
      <c r="H176" s="6"/>
      <c r="I176" s="6"/>
      <c r="J176" s="6"/>
      <c r="K176" s="17"/>
      <c r="L176" s="366"/>
      <c r="M176" s="6"/>
      <c r="N176" s="6"/>
      <c r="O176" s="6"/>
      <c r="P176" s="17"/>
      <c r="Q176" s="296"/>
      <c r="R176" s="366"/>
      <c r="S176" s="6"/>
      <c r="T176" s="6"/>
      <c r="U176" s="6"/>
      <c r="V176" s="17"/>
      <c r="W176" s="189"/>
      <c r="X176" s="366"/>
      <c r="Y176" s="6"/>
      <c r="Z176" s="6"/>
      <c r="AA176" s="6"/>
      <c r="AB176" s="17"/>
      <c r="AC176" s="189"/>
    </row>
    <row r="177" spans="1:29" x14ac:dyDescent="0.25">
      <c r="A177" s="366"/>
      <c r="B177" s="6"/>
      <c r="C177" s="6"/>
      <c r="D177" s="6"/>
      <c r="E177" s="17"/>
      <c r="F177" s="395"/>
      <c r="G177" s="366"/>
      <c r="H177" s="6"/>
      <c r="I177" s="6"/>
      <c r="J177" s="6"/>
      <c r="K177" s="17"/>
      <c r="L177" s="366"/>
      <c r="M177" s="6"/>
      <c r="N177" s="6"/>
      <c r="O177" s="6"/>
      <c r="P177" s="17"/>
      <c r="Q177" s="296"/>
      <c r="R177" s="366"/>
      <c r="S177" s="6"/>
      <c r="T177" s="6"/>
      <c r="U177" s="6"/>
      <c r="V177" s="17"/>
      <c r="W177" s="189"/>
      <c r="X177" s="366"/>
      <c r="Y177" s="6"/>
      <c r="Z177" s="6"/>
      <c r="AA177" s="6"/>
      <c r="AB177" s="17"/>
      <c r="AC177" s="189"/>
    </row>
    <row r="178" spans="1:29" ht="15.75" thickBot="1" x14ac:dyDescent="0.3">
      <c r="A178" s="396"/>
      <c r="B178" s="371"/>
      <c r="C178" s="371"/>
      <c r="D178" s="371"/>
      <c r="E178" s="372"/>
      <c r="F178" s="397"/>
      <c r="G178" s="370"/>
      <c r="H178" s="371"/>
      <c r="I178" s="371"/>
      <c r="J178" s="371"/>
      <c r="K178" s="372"/>
      <c r="L178" s="370"/>
      <c r="M178" s="371"/>
      <c r="N178" s="371"/>
      <c r="O178" s="371"/>
      <c r="P178" s="372"/>
      <c r="Q178" s="394"/>
      <c r="R178" s="370"/>
      <c r="S178" s="371"/>
      <c r="T178" s="371"/>
      <c r="U178" s="371"/>
      <c r="V178" s="372"/>
      <c r="W178" s="393"/>
      <c r="X178" s="370"/>
      <c r="Y178" s="371"/>
      <c r="Z178" s="371"/>
      <c r="AA178" s="371"/>
      <c r="AB178" s="372"/>
      <c r="AC178" s="393"/>
    </row>
  </sheetData>
  <mergeCells count="121">
    <mergeCell ref="A1:B1"/>
    <mergeCell ref="A6:F6"/>
    <mergeCell ref="G6:K6"/>
    <mergeCell ref="L6:Q6"/>
    <mergeCell ref="R6:W6"/>
    <mergeCell ref="X6:AC6"/>
    <mergeCell ref="A7:F7"/>
    <mergeCell ref="G7:K7"/>
    <mergeCell ref="L7:Q7"/>
    <mergeCell ref="R7:W7"/>
    <mergeCell ref="X7:AC7"/>
    <mergeCell ref="A9:B9"/>
    <mergeCell ref="G9:H9"/>
    <mergeCell ref="L9:M9"/>
    <mergeCell ref="R9:S9"/>
    <mergeCell ref="X9:Y9"/>
    <mergeCell ref="A21:E22"/>
    <mergeCell ref="G21:K22"/>
    <mergeCell ref="L21:P22"/>
    <mergeCell ref="R21:V22"/>
    <mergeCell ref="X21:AB22"/>
    <mergeCell ref="A23:E23"/>
    <mergeCell ref="G23:K23"/>
    <mergeCell ref="L23:P23"/>
    <mergeCell ref="R23:V23"/>
    <mergeCell ref="X23:AB23"/>
    <mergeCell ref="A35:B35"/>
    <mergeCell ref="G35:H35"/>
    <mergeCell ref="L35:M35"/>
    <mergeCell ref="R35:S35"/>
    <mergeCell ref="X35:Y35"/>
    <mergeCell ref="A41:B41"/>
    <mergeCell ref="G41:H41"/>
    <mergeCell ref="L41:M41"/>
    <mergeCell ref="R41:S41"/>
    <mergeCell ref="X41:Y41"/>
    <mergeCell ref="A57:E57"/>
    <mergeCell ref="G57:K57"/>
    <mergeCell ref="L57:P57"/>
    <mergeCell ref="R57:V57"/>
    <mergeCell ref="X57:AB57"/>
    <mergeCell ref="A58:E58"/>
    <mergeCell ref="G58:K58"/>
    <mergeCell ref="L58:P58"/>
    <mergeCell ref="R58:V58"/>
    <mergeCell ref="X58:AB58"/>
    <mergeCell ref="A71:B71"/>
    <mergeCell ref="G71:H71"/>
    <mergeCell ref="L71:M71"/>
    <mergeCell ref="R71:S71"/>
    <mergeCell ref="X71:Y71"/>
    <mergeCell ref="A77:B77"/>
    <mergeCell ref="G77:H77"/>
    <mergeCell ref="L77:M77"/>
    <mergeCell ref="R77:S77"/>
    <mergeCell ref="X77:Y77"/>
    <mergeCell ref="A83:B83"/>
    <mergeCell ref="G83:H83"/>
    <mergeCell ref="L83:M83"/>
    <mergeCell ref="R83:S83"/>
    <mergeCell ref="X83:Y83"/>
    <mergeCell ref="A91:E91"/>
    <mergeCell ref="G91:K91"/>
    <mergeCell ref="L91:P91"/>
    <mergeCell ref="R91:V91"/>
    <mergeCell ref="X91:AB91"/>
    <mergeCell ref="A92:E92"/>
    <mergeCell ref="G92:K92"/>
    <mergeCell ref="L92:P92"/>
    <mergeCell ref="R92:V92"/>
    <mergeCell ref="X92:AB92"/>
    <mergeCell ref="A103:B103"/>
    <mergeCell ref="G103:H103"/>
    <mergeCell ref="L103:M103"/>
    <mergeCell ref="R103:S103"/>
    <mergeCell ref="X103:Y103"/>
    <mergeCell ref="A109:B109"/>
    <mergeCell ref="G109:H109"/>
    <mergeCell ref="L109:M109"/>
    <mergeCell ref="R109:S109"/>
    <mergeCell ref="X109:Y109"/>
    <mergeCell ref="A115:B115"/>
    <mergeCell ref="G115:H115"/>
    <mergeCell ref="L115:M115"/>
    <mergeCell ref="R115:S115"/>
    <mergeCell ref="X115:Y115"/>
    <mergeCell ref="A123:E123"/>
    <mergeCell ref="G123:K123"/>
    <mergeCell ref="L123:P123"/>
    <mergeCell ref="R123:V123"/>
    <mergeCell ref="X123:AB123"/>
    <mergeCell ref="A135:B135"/>
    <mergeCell ref="G135:H135"/>
    <mergeCell ref="L135:M135"/>
    <mergeCell ref="R135:S135"/>
    <mergeCell ref="X135:Y135"/>
    <mergeCell ref="A141:B141"/>
    <mergeCell ref="G141:H141"/>
    <mergeCell ref="L141:M141"/>
    <mergeCell ref="R141:S141"/>
    <mergeCell ref="X141:Y141"/>
    <mergeCell ref="A147:B147"/>
    <mergeCell ref="G147:H147"/>
    <mergeCell ref="L147:M147"/>
    <mergeCell ref="R147:S147"/>
    <mergeCell ref="X147:Y147"/>
    <mergeCell ref="A164:E165"/>
    <mergeCell ref="G164:K165"/>
    <mergeCell ref="L164:P165"/>
    <mergeCell ref="R164:V165"/>
    <mergeCell ref="X164:AB165"/>
    <mergeCell ref="A154:E154"/>
    <mergeCell ref="G154:K154"/>
    <mergeCell ref="L154:P154"/>
    <mergeCell ref="R154:V154"/>
    <mergeCell ref="X154:AB154"/>
    <mergeCell ref="A158:E158"/>
    <mergeCell ref="G158:K158"/>
    <mergeCell ref="L158:P158"/>
    <mergeCell ref="R158:V158"/>
    <mergeCell ref="X158:AB15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4"/>
  <sheetViews>
    <sheetView topLeftCell="A45" zoomScale="80" zoomScaleNormal="80" workbookViewId="0">
      <selection activeCell="E39" sqref="E39"/>
    </sheetView>
  </sheetViews>
  <sheetFormatPr defaultRowHeight="15" x14ac:dyDescent="0.25"/>
  <cols>
    <col min="1" max="1" width="4.5703125" customWidth="1"/>
    <col min="2" max="2" width="112" bestFit="1" customWidth="1"/>
    <col min="3" max="3" width="0" hidden="1" customWidth="1"/>
    <col min="4" max="4" width="1.42578125" customWidth="1"/>
    <col min="5" max="5" width="13.7109375" customWidth="1"/>
    <col min="6" max="6" width="1.42578125" customWidth="1"/>
    <col min="7" max="7" width="13.5703125" customWidth="1"/>
    <col min="8" max="8" width="1.42578125" customWidth="1"/>
    <col min="9" max="9" width="13.7109375" customWidth="1"/>
    <col min="10" max="10" width="1.42578125" customWidth="1"/>
    <col min="11" max="11" width="13.85546875" customWidth="1"/>
    <col min="12" max="12" width="1.42578125" customWidth="1"/>
    <col min="13" max="13" width="13.5703125" customWidth="1"/>
  </cols>
  <sheetData>
    <row r="1" spans="1:13" ht="18.75" thickBot="1" x14ac:dyDescent="0.3">
      <c r="A1" s="1"/>
      <c r="B1" s="655">
        <f>'[2]Budget with Assumptions'!A2</f>
        <v>0</v>
      </c>
      <c r="D1" s="1"/>
      <c r="E1" s="12"/>
      <c r="F1" s="12"/>
      <c r="G1" s="12"/>
      <c r="H1" s="12"/>
      <c r="I1" s="12"/>
      <c r="J1" s="12"/>
      <c r="K1" s="12"/>
      <c r="L1" s="12"/>
      <c r="M1" s="12"/>
    </row>
    <row r="2" spans="1:13" ht="15.75" thickBot="1" x14ac:dyDescent="0.3">
      <c r="A2" s="1"/>
      <c r="B2" s="2"/>
      <c r="D2" s="1"/>
      <c r="E2" s="12"/>
      <c r="F2" s="12"/>
      <c r="G2" s="12"/>
      <c r="H2" s="12"/>
      <c r="I2" s="12"/>
      <c r="J2" s="12"/>
      <c r="K2" s="12"/>
      <c r="L2" s="12"/>
      <c r="M2" s="12"/>
    </row>
    <row r="3" spans="1:13" ht="16.5" thickTop="1" x14ac:dyDescent="0.25">
      <c r="A3" s="656"/>
      <c r="B3" s="902"/>
      <c r="C3" s="656"/>
      <c r="D3" s="656"/>
      <c r="E3" s="904"/>
      <c r="F3" s="657"/>
      <c r="G3" s="657"/>
      <c r="H3" s="657"/>
      <c r="I3" s="657"/>
      <c r="J3" s="657"/>
      <c r="K3" s="657"/>
      <c r="L3" s="657"/>
      <c r="M3" s="657"/>
    </row>
    <row r="4" spans="1:13" ht="15.75" thickBot="1" x14ac:dyDescent="0.3">
      <c r="A4" s="1"/>
      <c r="B4" s="903"/>
      <c r="C4" s="1"/>
      <c r="D4" s="1"/>
      <c r="E4" s="905"/>
      <c r="F4" s="12"/>
      <c r="G4" s="12"/>
      <c r="H4" s="12"/>
      <c r="I4" s="12"/>
      <c r="J4" s="12"/>
      <c r="K4" s="12"/>
      <c r="L4" s="12"/>
      <c r="M4" s="12"/>
    </row>
    <row r="5" spans="1:13" x14ac:dyDescent="0.25">
      <c r="A5" s="1"/>
      <c r="B5" s="1"/>
      <c r="C5" s="1"/>
      <c r="D5" s="1"/>
      <c r="E5" s="12"/>
      <c r="F5" s="12"/>
      <c r="G5" s="12"/>
      <c r="H5" s="12"/>
      <c r="I5" s="12"/>
      <c r="J5" s="12"/>
      <c r="K5" s="12"/>
      <c r="L5" s="12"/>
      <c r="M5" s="12"/>
    </row>
    <row r="6" spans="1:13" ht="15.75" thickBot="1" x14ac:dyDescent="0.3">
      <c r="A6" s="1"/>
      <c r="B6" s="1"/>
      <c r="C6" s="658"/>
      <c r="D6" s="658"/>
      <c r="E6" s="658"/>
      <c r="F6" s="658"/>
      <c r="G6" s="658"/>
      <c r="H6" s="658"/>
      <c r="I6" s="658"/>
      <c r="J6" s="658"/>
      <c r="K6" s="658"/>
      <c r="L6" s="658"/>
      <c r="M6" s="658"/>
    </row>
    <row r="7" spans="1:13" ht="15.75" thickBot="1" x14ac:dyDescent="0.3">
      <c r="A7" s="1"/>
      <c r="B7" s="659"/>
      <c r="C7" s="1"/>
      <c r="D7" s="1"/>
      <c r="E7" s="906" t="s">
        <v>0</v>
      </c>
      <c r="F7" s="907"/>
      <c r="G7" s="907"/>
      <c r="H7" s="907"/>
      <c r="I7" s="907"/>
      <c r="J7" s="907"/>
      <c r="K7" s="907"/>
      <c r="L7" s="907"/>
      <c r="M7" s="908"/>
    </row>
    <row r="8" spans="1:13" ht="16.5" thickBot="1" x14ac:dyDescent="0.3">
      <c r="A8" s="1"/>
      <c r="B8" s="660" t="s">
        <v>435</v>
      </c>
      <c r="C8" s="4" t="s">
        <v>436</v>
      </c>
      <c r="D8" s="654"/>
      <c r="E8" s="13">
        <f>'[2]Budget with Assumptions'!L9</f>
        <v>2019</v>
      </c>
      <c r="F8" s="13"/>
      <c r="G8" s="13">
        <f>'[2]Budget with Assumptions'!N9</f>
        <v>2020</v>
      </c>
      <c r="H8" s="13"/>
      <c r="I8" s="13">
        <f>'[2]Budget with Assumptions'!P9</f>
        <v>2021</v>
      </c>
      <c r="J8" s="13"/>
      <c r="K8" s="13">
        <f>'[2]Budget with Assumptions'!R9</f>
        <v>2022</v>
      </c>
      <c r="L8" s="13"/>
      <c r="M8" s="13">
        <f>'[2]Budget with Assumptions'!T9</f>
        <v>2023</v>
      </c>
    </row>
    <row r="9" spans="1:13" x14ac:dyDescent="0.25">
      <c r="A9" s="1"/>
      <c r="B9" s="661" t="s">
        <v>437</v>
      </c>
      <c r="C9" s="5"/>
      <c r="D9" s="662"/>
      <c r="E9" s="663">
        <v>3000</v>
      </c>
      <c r="F9" s="664"/>
      <c r="G9" s="663">
        <v>3000</v>
      </c>
      <c r="H9" s="665"/>
      <c r="I9" s="663">
        <v>3000</v>
      </c>
      <c r="J9" s="665"/>
      <c r="K9" s="663">
        <v>3000</v>
      </c>
      <c r="L9" s="665"/>
      <c r="M9" s="663">
        <v>3000</v>
      </c>
    </row>
    <row r="10" spans="1:13" x14ac:dyDescent="0.25">
      <c r="A10" s="1"/>
      <c r="B10" s="661" t="s">
        <v>438</v>
      </c>
      <c r="C10" s="5"/>
      <c r="D10" s="662"/>
      <c r="E10" s="666">
        <v>0.95</v>
      </c>
      <c r="F10" s="667"/>
      <c r="G10" s="666">
        <v>0.95</v>
      </c>
      <c r="H10" s="667"/>
      <c r="I10" s="666">
        <v>0.95</v>
      </c>
      <c r="J10" s="667"/>
      <c r="K10" s="666">
        <v>0.95</v>
      </c>
      <c r="L10" s="667"/>
      <c r="M10" s="666">
        <v>0.95</v>
      </c>
    </row>
    <row r="11" spans="1:13" x14ac:dyDescent="0.25">
      <c r="A11" s="1"/>
      <c r="B11" s="661" t="s">
        <v>439</v>
      </c>
      <c r="C11" s="5"/>
      <c r="D11" s="5"/>
      <c r="E11" s="668">
        <f>ROUND(E9*E10, 0)</f>
        <v>2850</v>
      </c>
      <c r="F11" s="665"/>
      <c r="G11" s="668">
        <f>ROUND(G9*G10, 0)</f>
        <v>2850</v>
      </c>
      <c r="H11" s="665"/>
      <c r="I11" s="668">
        <f>ROUND(I9*I10, 0)</f>
        <v>2850</v>
      </c>
      <c r="J11" s="665"/>
      <c r="K11" s="668">
        <f>ROUND(K9*K10, 0)</f>
        <v>2850</v>
      </c>
      <c r="L11" s="665"/>
      <c r="M11" s="668">
        <f>ROUND(M9*M10, 0)</f>
        <v>2850</v>
      </c>
    </row>
    <row r="12" spans="1:13" ht="15.75" thickBot="1" x14ac:dyDescent="0.3">
      <c r="A12" s="1"/>
      <c r="B12" s="669" t="s">
        <v>440</v>
      </c>
      <c r="C12" s="670">
        <v>740</v>
      </c>
      <c r="D12" s="670"/>
      <c r="E12" s="671">
        <v>835</v>
      </c>
      <c r="F12" s="672"/>
      <c r="G12" s="671">
        <f>$E$12</f>
        <v>835</v>
      </c>
      <c r="H12" s="673"/>
      <c r="I12" s="671">
        <f>$E$12</f>
        <v>835</v>
      </c>
      <c r="J12" s="673"/>
      <c r="K12" s="671">
        <f>$E$12</f>
        <v>835</v>
      </c>
      <c r="L12" s="673"/>
      <c r="M12" s="671">
        <f>$E$12</f>
        <v>835</v>
      </c>
    </row>
    <row r="13" spans="1:13" ht="16.5" thickBot="1" x14ac:dyDescent="0.3">
      <c r="A13" s="1"/>
      <c r="B13" s="660" t="s">
        <v>441</v>
      </c>
      <c r="C13" s="674" t="e">
        <f>#REF!*C12</f>
        <v>#REF!</v>
      </c>
      <c r="D13" s="674"/>
      <c r="E13" s="14">
        <f>E11*E12</f>
        <v>2379750</v>
      </c>
      <c r="F13" s="675"/>
      <c r="G13" s="14">
        <f>G11*G12</f>
        <v>2379750</v>
      </c>
      <c r="H13" s="675"/>
      <c r="I13" s="14">
        <f>I11*I12</f>
        <v>2379750</v>
      </c>
      <c r="J13" s="675"/>
      <c r="K13" s="14">
        <f>K11*K12</f>
        <v>2379750</v>
      </c>
      <c r="L13" s="675"/>
      <c r="M13" s="14">
        <f>M11*M12</f>
        <v>2379750</v>
      </c>
    </row>
    <row r="14" spans="1:13" ht="15.75" x14ac:dyDescent="0.25">
      <c r="A14" s="676"/>
      <c r="B14" s="677"/>
      <c r="C14" s="678"/>
      <c r="D14" s="678"/>
      <c r="E14" s="679"/>
      <c r="F14" s="679"/>
      <c r="G14" s="679"/>
      <c r="H14" s="679"/>
      <c r="I14" s="679"/>
      <c r="J14" s="679"/>
      <c r="K14" s="679"/>
      <c r="L14" s="679"/>
      <c r="M14" s="679"/>
    </row>
    <row r="15" spans="1:13" ht="16.5" thickBot="1" x14ac:dyDescent="0.3">
      <c r="A15" s="676"/>
      <c r="B15" s="677"/>
      <c r="C15" s="678"/>
      <c r="D15" s="678"/>
      <c r="E15" s="679"/>
      <c r="F15" s="679"/>
      <c r="G15" s="679"/>
      <c r="H15" s="679"/>
      <c r="I15" s="679"/>
      <c r="J15" s="679"/>
      <c r="K15" s="679"/>
      <c r="L15" s="679"/>
      <c r="M15" s="679"/>
    </row>
    <row r="16" spans="1:13" ht="16.5" thickBot="1" x14ac:dyDescent="0.3">
      <c r="A16" s="676"/>
      <c r="B16" s="660" t="s">
        <v>442</v>
      </c>
      <c r="C16" s="678"/>
      <c r="D16" s="678"/>
      <c r="E16" s="680">
        <f>E8</f>
        <v>2019</v>
      </c>
      <c r="F16" s="681"/>
      <c r="G16" s="680">
        <f>G8</f>
        <v>2020</v>
      </c>
      <c r="H16" s="681"/>
      <c r="I16" s="680">
        <f>I8</f>
        <v>2021</v>
      </c>
      <c r="J16" s="681"/>
      <c r="K16" s="680">
        <f>K8</f>
        <v>2022</v>
      </c>
      <c r="L16" s="681"/>
      <c r="M16" s="680">
        <f>M8</f>
        <v>2023</v>
      </c>
    </row>
    <row r="17" spans="1:13" ht="15.75" thickBot="1" x14ac:dyDescent="0.3">
      <c r="A17" s="676"/>
      <c r="B17" s="682" t="s">
        <v>1</v>
      </c>
      <c r="C17" s="678"/>
      <c r="D17" s="678"/>
      <c r="E17" s="683">
        <f>E9</f>
        <v>3000</v>
      </c>
      <c r="F17" s="684"/>
      <c r="G17" s="683">
        <f>G9</f>
        <v>3000</v>
      </c>
      <c r="H17" s="684"/>
      <c r="I17" s="683">
        <f>I9</f>
        <v>3000</v>
      </c>
      <c r="J17" s="684"/>
      <c r="K17" s="683">
        <f>K9</f>
        <v>3000</v>
      </c>
      <c r="L17" s="684"/>
      <c r="M17" s="683">
        <f>M9</f>
        <v>3000</v>
      </c>
    </row>
    <row r="18" spans="1:13" ht="15.75" thickBot="1" x14ac:dyDescent="0.3">
      <c r="A18" s="676"/>
      <c r="B18" s="3" t="s">
        <v>443</v>
      </c>
      <c r="C18" s="678"/>
      <c r="D18" s="678"/>
      <c r="E18" s="685">
        <f>E10</f>
        <v>0.95</v>
      </c>
      <c r="F18" s="684"/>
      <c r="G18" s="685">
        <f>G10</f>
        <v>0.95</v>
      </c>
      <c r="H18" s="684"/>
      <c r="I18" s="685">
        <f>I10</f>
        <v>0.95</v>
      </c>
      <c r="J18" s="684"/>
      <c r="K18" s="685">
        <f>K10</f>
        <v>0.95</v>
      </c>
      <c r="L18" s="684"/>
      <c r="M18" s="685">
        <f>M10</f>
        <v>0.95</v>
      </c>
    </row>
    <row r="19" spans="1:13" ht="15.75" thickBot="1" x14ac:dyDescent="0.3">
      <c r="A19" s="676"/>
      <c r="B19" s="3" t="s">
        <v>444</v>
      </c>
      <c r="C19" s="678"/>
      <c r="D19" s="678"/>
      <c r="E19" s="686">
        <f>E11</f>
        <v>2850</v>
      </c>
      <c r="F19" s="687"/>
      <c r="G19" s="686">
        <f>G11</f>
        <v>2850</v>
      </c>
      <c r="H19" s="687"/>
      <c r="I19" s="686">
        <f>I11</f>
        <v>2850</v>
      </c>
      <c r="J19" s="687"/>
      <c r="K19" s="686">
        <f>K11</f>
        <v>2850</v>
      </c>
      <c r="L19" s="687"/>
      <c r="M19" s="686">
        <f>M11</f>
        <v>2850</v>
      </c>
    </row>
    <row r="20" spans="1:13" ht="15.75" thickBot="1" x14ac:dyDescent="0.3">
      <c r="A20" s="676"/>
      <c r="B20" s="3" t="s">
        <v>445</v>
      </c>
      <c r="C20" s="678"/>
      <c r="D20" s="678"/>
      <c r="E20" s="688">
        <v>0.95</v>
      </c>
      <c r="F20" s="689"/>
      <c r="G20" s="688">
        <v>0.95</v>
      </c>
      <c r="H20" s="689"/>
      <c r="I20" s="688">
        <v>0.95</v>
      </c>
      <c r="J20" s="689"/>
      <c r="K20" s="688">
        <v>0.95</v>
      </c>
      <c r="L20" s="689"/>
      <c r="M20" s="688">
        <v>0.95</v>
      </c>
    </row>
    <row r="21" spans="1:13" ht="15.75" thickBot="1" x14ac:dyDescent="0.3">
      <c r="A21" s="676"/>
      <c r="B21" s="3" t="s">
        <v>446</v>
      </c>
      <c r="C21" s="678"/>
      <c r="D21" s="678"/>
      <c r="E21" s="686">
        <f>E20*E17</f>
        <v>2850</v>
      </c>
      <c r="F21" s="687"/>
      <c r="G21" s="686">
        <f>G20*G17</f>
        <v>2850</v>
      </c>
      <c r="H21" s="687"/>
      <c r="I21" s="686">
        <f>I20*I17</f>
        <v>2850</v>
      </c>
      <c r="J21" s="687"/>
      <c r="K21" s="686">
        <f>K20*K17</f>
        <v>2850</v>
      </c>
      <c r="L21" s="687"/>
      <c r="M21" s="686">
        <f>M20*M17</f>
        <v>2850</v>
      </c>
    </row>
    <row r="22" spans="1:13" ht="15.75" thickBot="1" x14ac:dyDescent="0.3">
      <c r="A22" s="676"/>
      <c r="B22" s="3" t="s">
        <v>447</v>
      </c>
      <c r="C22" s="678"/>
      <c r="D22" s="678"/>
      <c r="E22" s="686">
        <f>(0.6*E19)+(0.4*E21)</f>
        <v>2850</v>
      </c>
      <c r="F22" s="687">
        <f t="shared" ref="F22:L22" si="0">F19*0.6</f>
        <v>0</v>
      </c>
      <c r="G22" s="686">
        <f>(0.6*G19)+(0.4*G21)</f>
        <v>2850</v>
      </c>
      <c r="H22" s="687">
        <f t="shared" si="0"/>
        <v>0</v>
      </c>
      <c r="I22" s="686">
        <f>(0.6*I19)+(0.4*I21)</f>
        <v>2850</v>
      </c>
      <c r="J22" s="687">
        <f t="shared" si="0"/>
        <v>0</v>
      </c>
      <c r="K22" s="686">
        <f>(0.6*K19)+(0.4*K21)</f>
        <v>2850</v>
      </c>
      <c r="L22" s="687">
        <f t="shared" si="0"/>
        <v>0</v>
      </c>
      <c r="M22" s="686">
        <f>(0.6*M19)+(0.4*M21)</f>
        <v>2850</v>
      </c>
    </row>
    <row r="23" spans="1:13" ht="15.75" thickBot="1" x14ac:dyDescent="0.3">
      <c r="A23" s="676"/>
      <c r="B23" s="3" t="s">
        <v>448</v>
      </c>
      <c r="C23" s="678"/>
      <c r="D23" s="678"/>
      <c r="E23" s="685">
        <f>E22/E17</f>
        <v>0.95</v>
      </c>
      <c r="F23" s="690"/>
      <c r="G23" s="685">
        <f>G22/G17</f>
        <v>0.95</v>
      </c>
      <c r="H23" s="690"/>
      <c r="I23" s="685">
        <f>I22/I17</f>
        <v>0.95</v>
      </c>
      <c r="J23" s="690"/>
      <c r="K23" s="685">
        <f>K22/K17</f>
        <v>0.95</v>
      </c>
      <c r="L23" s="690"/>
      <c r="M23" s="685">
        <f>M22/M17</f>
        <v>0.95</v>
      </c>
    </row>
    <row r="24" spans="1:13" ht="15.75" thickBot="1" x14ac:dyDescent="0.3">
      <c r="A24" s="676"/>
      <c r="B24" s="3" t="s">
        <v>449</v>
      </c>
      <c r="C24" s="678"/>
      <c r="D24" s="678"/>
      <c r="E24" s="691">
        <f>IF(100*E23&gt;40, ((ROUND((E23*100), 0)-40)*23)+579, 0)</f>
        <v>1844</v>
      </c>
      <c r="F24" s="692"/>
      <c r="G24" s="691">
        <f>IF(100*G23&gt;40, ((ROUND((G23*100), 0)-40)*23)+579, 0)</f>
        <v>1844</v>
      </c>
      <c r="H24" s="692"/>
      <c r="I24" s="691">
        <f>IF(100*I23&gt;40, ((ROUND((I23*100), 0)-40)*23)+579, 0)</f>
        <v>1844</v>
      </c>
      <c r="J24" s="693"/>
      <c r="K24" s="691">
        <f>IF(100*K23&gt;40, ((ROUND((K23*100), 0)-40)*23)+579, 0)</f>
        <v>1844</v>
      </c>
      <c r="L24" s="692"/>
      <c r="M24" s="691">
        <f>IF(100*M23&gt;40, ((ROUND((M23*100), 0)-40)*23)+579, 0)</f>
        <v>1844</v>
      </c>
    </row>
    <row r="25" spans="1:13" ht="15.75" thickBot="1" x14ac:dyDescent="0.3">
      <c r="A25" s="676"/>
      <c r="B25" s="3" t="s">
        <v>450</v>
      </c>
      <c r="C25" s="678"/>
      <c r="D25" s="678"/>
      <c r="E25" s="694">
        <f>E24*E22</f>
        <v>5255400</v>
      </c>
      <c r="F25" s="695"/>
      <c r="G25" s="694">
        <f>G24*G22</f>
        <v>5255400</v>
      </c>
      <c r="H25" s="695"/>
      <c r="I25" s="694">
        <f>I24*I22</f>
        <v>5255400</v>
      </c>
      <c r="J25" s="696"/>
      <c r="K25" s="694">
        <f>K24*K22</f>
        <v>5255400</v>
      </c>
      <c r="L25" s="695"/>
      <c r="M25" s="694">
        <f>M24*M22</f>
        <v>5255400</v>
      </c>
    </row>
    <row r="26" spans="1:13" ht="15.75" x14ac:dyDescent="0.25">
      <c r="A26" s="676"/>
      <c r="B26" s="677"/>
      <c r="C26" s="678"/>
      <c r="D26" s="678"/>
      <c r="E26" s="679"/>
      <c r="F26" s="679"/>
      <c r="G26" s="679"/>
      <c r="H26" s="679"/>
      <c r="I26" s="679"/>
      <c r="J26" s="679"/>
      <c r="K26" s="679"/>
      <c r="L26" s="679"/>
      <c r="M26" s="679"/>
    </row>
    <row r="27" spans="1:13" ht="16.5" thickBot="1" x14ac:dyDescent="0.3">
      <c r="A27" s="676"/>
      <c r="B27" s="677"/>
      <c r="C27" s="678"/>
      <c r="D27" s="678"/>
      <c r="E27" s="679"/>
      <c r="F27" s="679"/>
      <c r="G27" s="679"/>
      <c r="H27" s="679"/>
      <c r="I27" s="679"/>
      <c r="J27" s="679"/>
      <c r="K27" s="679"/>
      <c r="L27" s="679"/>
      <c r="M27" s="679"/>
    </row>
    <row r="28" spans="1:13" ht="16.5" thickBot="1" x14ac:dyDescent="0.3">
      <c r="A28" s="676"/>
      <c r="B28" s="660" t="s">
        <v>451</v>
      </c>
      <c r="C28" s="678"/>
      <c r="D28" s="4"/>
      <c r="E28" s="13">
        <f>$E$8</f>
        <v>2019</v>
      </c>
      <c r="F28" s="13"/>
      <c r="G28" s="13">
        <f>$G$8</f>
        <v>2020</v>
      </c>
      <c r="H28" s="13"/>
      <c r="I28" s="13">
        <f>$I$8</f>
        <v>2021</v>
      </c>
      <c r="J28" s="13"/>
      <c r="K28" s="13">
        <f>$K$8</f>
        <v>2022</v>
      </c>
      <c r="L28" s="13"/>
      <c r="M28" s="13">
        <f>$M$8</f>
        <v>2023</v>
      </c>
    </row>
    <row r="29" spans="1:13" x14ac:dyDescent="0.25">
      <c r="A29" s="676"/>
      <c r="B29" s="661" t="s">
        <v>2</v>
      </c>
      <c r="C29" s="678"/>
      <c r="D29" s="697"/>
      <c r="E29" s="698">
        <f>E9</f>
        <v>3000</v>
      </c>
      <c r="F29" s="699"/>
      <c r="G29" s="698">
        <f>G9</f>
        <v>3000</v>
      </c>
      <c r="H29" s="699"/>
      <c r="I29" s="698">
        <f>I9</f>
        <v>3000</v>
      </c>
      <c r="J29" s="699"/>
      <c r="K29" s="698">
        <f>K9</f>
        <v>3000</v>
      </c>
      <c r="L29" s="699"/>
      <c r="M29" s="698">
        <f>M9</f>
        <v>3000</v>
      </c>
    </row>
    <row r="30" spans="1:13" ht="15.75" thickBot="1" x14ac:dyDescent="0.3">
      <c r="A30" s="676"/>
      <c r="B30" s="669" t="s">
        <v>452</v>
      </c>
      <c r="C30" s="678"/>
      <c r="D30" s="670"/>
      <c r="E30" s="671">
        <v>70</v>
      </c>
      <c r="F30" s="673"/>
      <c r="G30" s="671">
        <f>$E$30</f>
        <v>70</v>
      </c>
      <c r="H30" s="673"/>
      <c r="I30" s="671">
        <f>$E$30</f>
        <v>70</v>
      </c>
      <c r="J30" s="673"/>
      <c r="K30" s="671">
        <f>$E$30</f>
        <v>70</v>
      </c>
      <c r="L30" s="673"/>
      <c r="M30" s="671">
        <f>$E$30</f>
        <v>70</v>
      </c>
    </row>
    <row r="31" spans="1:13" ht="16.5" thickBot="1" x14ac:dyDescent="0.3">
      <c r="A31" s="676"/>
      <c r="B31" s="660" t="s">
        <v>453</v>
      </c>
      <c r="C31" s="678"/>
      <c r="D31" s="674"/>
      <c r="E31" s="14">
        <f>E29*E30</f>
        <v>210000</v>
      </c>
      <c r="F31" s="675"/>
      <c r="G31" s="14">
        <f>G29*G30</f>
        <v>210000</v>
      </c>
      <c r="H31" s="675"/>
      <c r="I31" s="14">
        <f>I29*I30</f>
        <v>210000</v>
      </c>
      <c r="J31" s="675"/>
      <c r="K31" s="14">
        <f>K29*K30</f>
        <v>210000</v>
      </c>
      <c r="L31" s="675"/>
      <c r="M31" s="14">
        <f>M29*M30</f>
        <v>210000</v>
      </c>
    </row>
    <row r="32" spans="1:13" ht="15.75" x14ac:dyDescent="0.25">
      <c r="A32" s="676"/>
      <c r="B32" s="677"/>
      <c r="C32" s="678"/>
      <c r="D32" s="678"/>
      <c r="E32" s="679"/>
      <c r="F32" s="679"/>
      <c r="G32" s="679"/>
      <c r="H32" s="679"/>
      <c r="I32" s="679"/>
      <c r="J32" s="679"/>
      <c r="K32" s="679"/>
      <c r="L32" s="679"/>
      <c r="M32" s="679"/>
    </row>
    <row r="33" spans="1:13" ht="16.5" thickBot="1" x14ac:dyDescent="0.3">
      <c r="A33" s="676"/>
      <c r="B33" s="677"/>
      <c r="C33" s="678"/>
      <c r="D33" s="678"/>
      <c r="E33" s="679"/>
      <c r="F33" s="679"/>
      <c r="G33" s="679"/>
      <c r="H33" s="679"/>
      <c r="I33" s="679"/>
      <c r="J33" s="679"/>
      <c r="K33" s="679"/>
      <c r="L33" s="679"/>
      <c r="M33" s="679"/>
    </row>
    <row r="34" spans="1:13" ht="16.5" thickBot="1" x14ac:dyDescent="0.3">
      <c r="A34" s="1"/>
      <c r="B34" s="660" t="s">
        <v>454</v>
      </c>
      <c r="C34" s="4" t="s">
        <v>436</v>
      </c>
      <c r="D34" s="4"/>
      <c r="E34" s="13">
        <f>$E$8</f>
        <v>2019</v>
      </c>
      <c r="F34" s="13"/>
      <c r="G34" s="13">
        <f>$G$8</f>
        <v>2020</v>
      </c>
      <c r="H34" s="13"/>
      <c r="I34" s="13">
        <f>$I$8</f>
        <v>2021</v>
      </c>
      <c r="J34" s="13"/>
      <c r="K34" s="13">
        <f>$K$8</f>
        <v>2022</v>
      </c>
      <c r="L34" s="13"/>
      <c r="M34" s="13">
        <f>$M$8</f>
        <v>2023</v>
      </c>
    </row>
    <row r="35" spans="1:13" x14ac:dyDescent="0.25">
      <c r="A35" s="1"/>
      <c r="B35" s="661" t="s">
        <v>455</v>
      </c>
      <c r="C35" s="700"/>
      <c r="D35" s="700"/>
      <c r="E35" s="698" t="e">
        <f>#REF!</f>
        <v>#REF!</v>
      </c>
      <c r="F35" s="701"/>
      <c r="G35" s="698" t="e">
        <f>IF(#REF!="Yes",IF((#REF!-#REF!)&lt;0,0,#REF!-#REF!),0)</f>
        <v>#REF!</v>
      </c>
      <c r="H35" s="701"/>
      <c r="I35" s="698" t="e">
        <f>IF(#REF!="Yes",IF((#REF!-#REF!)&lt;0,0,#REF!-#REF!),0)</f>
        <v>#REF!</v>
      </c>
      <c r="J35" s="701"/>
      <c r="K35" s="698" t="e">
        <f>IF(#REF!="Yes",IF((#REF!-#REF!)&lt;0,0,#REF!-#REF!),0)</f>
        <v>#REF!</v>
      </c>
      <c r="L35" s="701"/>
      <c r="M35" s="698" t="e">
        <f>IF(#REF!="Yes",IF((#REF!-#REF!)&lt;0,0,#REF!-#REF!),0)</f>
        <v>#REF!</v>
      </c>
    </row>
    <row r="36" spans="1:13" ht="15.75" thickBot="1" x14ac:dyDescent="0.3">
      <c r="A36" s="1"/>
      <c r="B36" s="669" t="s">
        <v>456</v>
      </c>
      <c r="C36" s="702">
        <f>800*0.95</f>
        <v>760</v>
      </c>
      <c r="D36" s="702"/>
      <c r="E36" s="671">
        <f>$C$36</f>
        <v>760</v>
      </c>
      <c r="F36" s="673"/>
      <c r="G36" s="671">
        <f t="shared" ref="G36:M36" si="1">$C$36</f>
        <v>760</v>
      </c>
      <c r="H36" s="673"/>
      <c r="I36" s="671">
        <f t="shared" si="1"/>
        <v>760</v>
      </c>
      <c r="J36" s="673"/>
      <c r="K36" s="671">
        <f t="shared" si="1"/>
        <v>760</v>
      </c>
      <c r="L36" s="673"/>
      <c r="M36" s="671">
        <f t="shared" si="1"/>
        <v>760</v>
      </c>
    </row>
    <row r="37" spans="1:13" ht="15.75" thickBot="1" x14ac:dyDescent="0.3">
      <c r="A37" s="1"/>
      <c r="B37" s="703" t="s">
        <v>457</v>
      </c>
      <c r="C37" s="674">
        <f>C35*C36</f>
        <v>0</v>
      </c>
      <c r="D37" s="674"/>
      <c r="E37" s="14" t="e">
        <f t="shared" ref="E37:M37" si="2">E35*E36</f>
        <v>#REF!</v>
      </c>
      <c r="F37" s="675"/>
      <c r="G37" s="14" t="e">
        <f t="shared" si="2"/>
        <v>#REF!</v>
      </c>
      <c r="H37" s="675"/>
      <c r="I37" s="14" t="e">
        <f t="shared" si="2"/>
        <v>#REF!</v>
      </c>
      <c r="J37" s="675"/>
      <c r="K37" s="14" t="e">
        <f t="shared" si="2"/>
        <v>#REF!</v>
      </c>
      <c r="L37" s="675"/>
      <c r="M37" s="14" t="e">
        <f t="shared" si="2"/>
        <v>#REF!</v>
      </c>
    </row>
    <row r="38" spans="1:13" ht="15.75" thickBot="1" x14ac:dyDescent="0.3">
      <c r="A38" s="1"/>
      <c r="B38" s="704"/>
      <c r="C38" s="705"/>
      <c r="D38" s="706"/>
      <c r="E38" s="707"/>
      <c r="F38" s="707"/>
      <c r="G38" s="707"/>
      <c r="H38" s="707"/>
      <c r="I38" s="707"/>
      <c r="J38" s="707"/>
      <c r="K38" s="707"/>
      <c r="L38" s="707"/>
      <c r="M38" s="707"/>
    </row>
    <row r="39" spans="1:13" ht="16.5" thickBot="1" x14ac:dyDescent="0.3">
      <c r="A39" s="1"/>
      <c r="B39" s="660" t="s">
        <v>458</v>
      </c>
      <c r="C39" s="705"/>
      <c r="D39" s="706"/>
      <c r="E39" s="707"/>
      <c r="F39" s="707"/>
      <c r="G39" s="707"/>
      <c r="H39" s="707"/>
      <c r="I39" s="707"/>
      <c r="J39" s="707"/>
      <c r="K39" s="707"/>
      <c r="L39" s="707"/>
      <c r="M39" s="707"/>
    </row>
    <row r="40" spans="1:13" x14ac:dyDescent="0.25">
      <c r="A40" s="1"/>
      <c r="B40" s="661" t="s">
        <v>455</v>
      </c>
      <c r="C40" s="700"/>
      <c r="D40" s="700"/>
      <c r="E40" s="698"/>
      <c r="F40" s="701"/>
      <c r="G40" s="698" t="e">
        <f>IF(#REF!="Yes",IF((#REF!-#REF!)&lt;0,0,#REF!-#REF!),0)</f>
        <v>#REF!</v>
      </c>
      <c r="H40" s="701"/>
      <c r="I40" s="698" t="e">
        <f>IF(#REF!="Yes",IF((#REF!-#REF!)&lt;0,0,#REF!-#REF!),0)</f>
        <v>#REF!</v>
      </c>
      <c r="J40" s="701"/>
      <c r="K40" s="698" t="e">
        <f>IF(#REF!="Yes",IF((#REF!-#REF!)&lt;0,0,#REF!-#REF!),0)</f>
        <v>#REF!</v>
      </c>
      <c r="L40" s="701"/>
      <c r="M40" s="698" t="e">
        <f>IF(#REF!="Yes",IF((#REF!-#REF!)&lt;0,0,#REF!-#REF!),0)</f>
        <v>#REF!</v>
      </c>
    </row>
    <row r="41" spans="1:13" ht="15.75" thickBot="1" x14ac:dyDescent="0.3">
      <c r="A41" s="1"/>
      <c r="B41" s="669" t="s">
        <v>456</v>
      </c>
      <c r="C41" s="702">
        <f>1000*0.95</f>
        <v>950</v>
      </c>
      <c r="D41" s="702"/>
      <c r="E41" s="671">
        <f>$C$41</f>
        <v>950</v>
      </c>
      <c r="F41" s="673"/>
      <c r="G41" s="671">
        <f t="shared" ref="G41:M41" si="3">$C$41</f>
        <v>950</v>
      </c>
      <c r="H41" s="673"/>
      <c r="I41" s="671">
        <f t="shared" si="3"/>
        <v>950</v>
      </c>
      <c r="J41" s="673"/>
      <c r="K41" s="671">
        <f t="shared" si="3"/>
        <v>950</v>
      </c>
      <c r="L41" s="673"/>
      <c r="M41" s="671">
        <f t="shared" si="3"/>
        <v>950</v>
      </c>
    </row>
    <row r="42" spans="1:13" ht="15.75" thickBot="1" x14ac:dyDescent="0.3">
      <c r="A42" s="1"/>
      <c r="B42" s="703" t="s">
        <v>459</v>
      </c>
      <c r="C42" s="674">
        <f>C40*C41</f>
        <v>0</v>
      </c>
      <c r="D42" s="674"/>
      <c r="E42" s="14">
        <f>E40*E41</f>
        <v>0</v>
      </c>
      <c r="F42" s="675"/>
      <c r="G42" s="14" t="e">
        <f>G40*G41</f>
        <v>#REF!</v>
      </c>
      <c r="H42" s="675"/>
      <c r="I42" s="14" t="e">
        <f>I40*I41</f>
        <v>#REF!</v>
      </c>
      <c r="J42" s="675"/>
      <c r="K42" s="14" t="e">
        <f>K40*K41</f>
        <v>#REF!</v>
      </c>
      <c r="L42" s="675"/>
      <c r="M42" s="14" t="e">
        <f>M40*M41</f>
        <v>#REF!</v>
      </c>
    </row>
    <row r="43" spans="1:13" ht="15.75" thickBot="1" x14ac:dyDescent="0.3">
      <c r="A43" s="1"/>
      <c r="B43" s="708"/>
      <c r="C43" s="1"/>
      <c r="D43" s="1"/>
      <c r="E43" s="12"/>
      <c r="F43" s="12"/>
      <c r="G43" s="12"/>
      <c r="H43" s="12"/>
      <c r="I43" s="12"/>
      <c r="J43" s="12"/>
      <c r="K43" s="12"/>
      <c r="L43" s="12"/>
      <c r="M43" s="12"/>
    </row>
    <row r="44" spans="1:13" ht="16.5" thickBot="1" x14ac:dyDescent="0.3">
      <c r="A44" s="1"/>
      <c r="B44" s="660" t="s">
        <v>460</v>
      </c>
      <c r="C44" s="674">
        <f>C37+C42</f>
        <v>0</v>
      </c>
      <c r="D44" s="674"/>
      <c r="E44" s="14" t="e">
        <f t="shared" ref="E44:M44" si="4">E37+E42</f>
        <v>#REF!</v>
      </c>
      <c r="F44" s="675"/>
      <c r="G44" s="14" t="e">
        <f t="shared" si="4"/>
        <v>#REF!</v>
      </c>
      <c r="H44" s="675"/>
      <c r="I44" s="14" t="e">
        <f t="shared" si="4"/>
        <v>#REF!</v>
      </c>
      <c r="J44" s="675"/>
      <c r="K44" s="14" t="e">
        <f t="shared" si="4"/>
        <v>#REF!</v>
      </c>
      <c r="L44" s="675"/>
      <c r="M44" s="14" t="e">
        <f t="shared" si="4"/>
        <v>#REF!</v>
      </c>
    </row>
    <row r="45" spans="1:13" x14ac:dyDescent="0.25">
      <c r="A45" s="1"/>
      <c r="B45" s="1"/>
      <c r="C45" s="1"/>
      <c r="D45" s="1"/>
      <c r="E45" s="12"/>
      <c r="F45" s="12"/>
      <c r="G45" s="12"/>
      <c r="H45" s="12"/>
      <c r="I45" s="12"/>
      <c r="J45" s="12"/>
      <c r="K45" s="12"/>
      <c r="L45" s="12"/>
      <c r="M45" s="12"/>
    </row>
    <row r="46" spans="1:13" ht="15.75" thickBot="1" x14ac:dyDescent="0.3">
      <c r="A46" s="1"/>
      <c r="B46" s="1"/>
      <c r="C46" s="1"/>
      <c r="D46" s="1"/>
      <c r="E46" s="12"/>
      <c r="F46" s="12"/>
      <c r="G46" s="12"/>
      <c r="H46" s="12"/>
      <c r="I46" s="12"/>
      <c r="J46" s="12"/>
      <c r="K46" s="12"/>
      <c r="L46" s="12"/>
      <c r="M46" s="12"/>
    </row>
    <row r="47" spans="1:13" ht="16.5" thickBot="1" x14ac:dyDescent="0.3">
      <c r="A47" s="1"/>
      <c r="B47" s="709" t="s">
        <v>461</v>
      </c>
      <c r="C47" s="710">
        <f>IF(OR($C$5="Grade Expansion",$C$5="Charter Conversion"),"Prior Fiscal Year",IF($C$4="2012 (FY13)","FY12 
Incubation",IF($C$4="2013 (FY14)","FY13 
Incubation",0)))</f>
        <v>0</v>
      </c>
      <c r="D47" s="654"/>
      <c r="E47" s="13">
        <f>$E$8</f>
        <v>2019</v>
      </c>
      <c r="F47" s="13"/>
      <c r="G47" s="13">
        <f>$G$8</f>
        <v>2020</v>
      </c>
      <c r="H47" s="13"/>
      <c r="I47" s="13">
        <f>$I$8</f>
        <v>2021</v>
      </c>
      <c r="J47" s="13"/>
      <c r="K47" s="13">
        <f>$K$8</f>
        <v>2022</v>
      </c>
      <c r="L47" s="13"/>
      <c r="M47" s="13">
        <f>$M$8</f>
        <v>2023</v>
      </c>
    </row>
    <row r="48" spans="1:13" ht="16.5" thickBot="1" x14ac:dyDescent="0.3">
      <c r="A48" s="1"/>
      <c r="B48" s="709" t="s">
        <v>462</v>
      </c>
      <c r="C48" s="711"/>
      <c r="D48" s="5"/>
      <c r="E48" s="15"/>
      <c r="F48" s="15"/>
      <c r="G48" s="15"/>
      <c r="H48" s="15"/>
      <c r="I48" s="15"/>
      <c r="J48" s="15"/>
      <c r="K48" s="15"/>
      <c r="L48" s="15"/>
      <c r="M48" s="712"/>
    </row>
    <row r="49" spans="1:13" x14ac:dyDescent="0.25">
      <c r="A49" s="1"/>
      <c r="B49" s="713" t="s">
        <v>463</v>
      </c>
      <c r="C49" s="714"/>
      <c r="D49" s="715"/>
      <c r="E49" s="716"/>
      <c r="F49" s="717"/>
      <c r="G49" s="718"/>
      <c r="H49" s="717"/>
      <c r="I49" s="718"/>
      <c r="J49" s="717"/>
      <c r="K49" s="718"/>
      <c r="L49" s="717"/>
      <c r="M49" s="719"/>
    </row>
    <row r="50" spans="1:13" ht="15.75" thickBot="1" x14ac:dyDescent="0.3">
      <c r="A50" s="1"/>
      <c r="B50" s="720" t="s">
        <v>464</v>
      </c>
      <c r="C50" s="714"/>
      <c r="D50" s="715"/>
      <c r="E50" s="721">
        <v>45000</v>
      </c>
      <c r="F50" s="722"/>
      <c r="G50" s="721">
        <v>45000</v>
      </c>
      <c r="H50" s="722"/>
      <c r="I50" s="721">
        <v>45000</v>
      </c>
      <c r="J50" s="722"/>
      <c r="K50" s="721">
        <v>45000</v>
      </c>
      <c r="L50" s="722"/>
      <c r="M50" s="723">
        <v>45000</v>
      </c>
    </row>
    <row r="51" spans="1:13" ht="15.75" thickBot="1" x14ac:dyDescent="0.3">
      <c r="A51" s="1"/>
      <c r="B51" s="720" t="s">
        <v>465</v>
      </c>
      <c r="C51" s="714"/>
      <c r="D51" s="724"/>
      <c r="E51" s="725">
        <f>E49*E50</f>
        <v>0</v>
      </c>
      <c r="F51" s="726"/>
      <c r="G51" s="725">
        <f>G49*G50</f>
        <v>0</v>
      </c>
      <c r="H51" s="722"/>
      <c r="I51" s="725">
        <f>I49*I50</f>
        <v>0</v>
      </c>
      <c r="J51" s="722"/>
      <c r="K51" s="725">
        <f>K49*K50</f>
        <v>0</v>
      </c>
      <c r="L51" s="722"/>
      <c r="M51" s="725">
        <f>M49*M50</f>
        <v>0</v>
      </c>
    </row>
    <row r="52" spans="1:13" ht="15.75" thickBot="1" x14ac:dyDescent="0.3">
      <c r="A52" s="1"/>
      <c r="B52" s="727"/>
      <c r="C52" s="714"/>
      <c r="D52" s="728"/>
      <c r="E52" s="729"/>
      <c r="F52" s="729"/>
      <c r="G52" s="729"/>
      <c r="H52" s="729"/>
      <c r="I52" s="729"/>
      <c r="J52" s="729"/>
      <c r="K52" s="729"/>
      <c r="L52" s="729"/>
      <c r="M52" s="730"/>
    </row>
    <row r="53" spans="1:13" ht="16.5" thickBot="1" x14ac:dyDescent="0.3">
      <c r="A53" s="1"/>
      <c r="B53" s="709" t="s">
        <v>466</v>
      </c>
      <c r="C53" s="6"/>
      <c r="D53" s="731"/>
      <c r="E53" s="732"/>
      <c r="F53" s="732"/>
      <c r="G53" s="732"/>
      <c r="H53" s="732"/>
      <c r="I53" s="732"/>
      <c r="J53" s="732"/>
      <c r="K53" s="732"/>
      <c r="L53" s="16"/>
      <c r="M53" s="17"/>
    </row>
    <row r="54" spans="1:13" ht="26.25" x14ac:dyDescent="0.25">
      <c r="A54" s="1"/>
      <c r="B54" s="733" t="s">
        <v>467</v>
      </c>
      <c r="C54" s="7"/>
      <c r="D54" s="715"/>
      <c r="E54" s="734"/>
      <c r="F54" s="735"/>
      <c r="G54" s="734"/>
      <c r="H54" s="735"/>
      <c r="I54" s="734"/>
      <c r="J54" s="735"/>
      <c r="K54" s="734"/>
      <c r="L54" s="735"/>
      <c r="M54" s="734"/>
    </row>
    <row r="55" spans="1:13" ht="15.75" thickBot="1" x14ac:dyDescent="0.3">
      <c r="A55" s="1"/>
      <c r="B55" s="720" t="s">
        <v>468</v>
      </c>
      <c r="C55" s="7"/>
      <c r="D55" s="715"/>
      <c r="E55" s="721">
        <v>353</v>
      </c>
      <c r="F55" s="735"/>
      <c r="G55" s="721">
        <v>353</v>
      </c>
      <c r="H55" s="735"/>
      <c r="I55" s="721">
        <v>353</v>
      </c>
      <c r="J55" s="735"/>
      <c r="K55" s="721">
        <v>353</v>
      </c>
      <c r="L55" s="735"/>
      <c r="M55" s="721">
        <v>353</v>
      </c>
    </row>
    <row r="56" spans="1:13" ht="15.75" thickBot="1" x14ac:dyDescent="0.3">
      <c r="A56" s="1"/>
      <c r="B56" s="736" t="s">
        <v>465</v>
      </c>
      <c r="C56" s="8"/>
      <c r="D56" s="737"/>
      <c r="E56" s="725">
        <f>E54*E55</f>
        <v>0</v>
      </c>
      <c r="F56" s="738"/>
      <c r="G56" s="725">
        <f>G54*G55</f>
        <v>0</v>
      </c>
      <c r="H56" s="738"/>
      <c r="I56" s="725">
        <f>I54*I55</f>
        <v>0</v>
      </c>
      <c r="J56" s="738"/>
      <c r="K56" s="725">
        <f>K54*K55</f>
        <v>0</v>
      </c>
      <c r="L56" s="738"/>
      <c r="M56" s="725">
        <f>M54*M55</f>
        <v>0</v>
      </c>
    </row>
    <row r="57" spans="1:13" x14ac:dyDescent="0.25">
      <c r="A57" s="1"/>
      <c r="B57" s="739"/>
      <c r="C57" s="9"/>
      <c r="D57" s="740"/>
      <c r="E57" s="741"/>
      <c r="F57" s="742"/>
      <c r="G57" s="741"/>
      <c r="H57" s="742"/>
      <c r="I57" s="741"/>
      <c r="J57" s="742"/>
      <c r="K57" s="741"/>
      <c r="L57" s="742"/>
      <c r="M57" s="741"/>
    </row>
    <row r="58" spans="1:13" ht="15.75" thickBot="1" x14ac:dyDescent="0.3">
      <c r="A58" s="676"/>
      <c r="B58" s="743"/>
      <c r="C58" s="9"/>
      <c r="D58" s="740"/>
      <c r="E58" s="744"/>
      <c r="F58" s="742"/>
      <c r="G58" s="744"/>
      <c r="H58" s="742"/>
      <c r="I58" s="744"/>
      <c r="J58" s="742"/>
      <c r="K58" s="744"/>
      <c r="L58" s="742"/>
      <c r="M58" s="744"/>
    </row>
    <row r="59" spans="1:13" ht="16.5" thickBot="1" x14ac:dyDescent="0.3">
      <c r="A59" s="676"/>
      <c r="B59" s="709" t="s">
        <v>469</v>
      </c>
      <c r="C59" s="745"/>
      <c r="D59" s="746"/>
      <c r="E59" s="747"/>
      <c r="F59" s="748"/>
      <c r="G59" s="747"/>
      <c r="H59" s="748"/>
      <c r="I59" s="747"/>
      <c r="J59" s="748"/>
      <c r="K59" s="747"/>
      <c r="L59" s="748"/>
      <c r="M59" s="749"/>
    </row>
    <row r="60" spans="1:13" ht="15.75" x14ac:dyDescent="0.25">
      <c r="A60" s="676"/>
      <c r="B60" s="750" t="s">
        <v>470</v>
      </c>
      <c r="C60" s="10"/>
      <c r="D60" s="740"/>
      <c r="E60" s="744"/>
      <c r="F60" s="742"/>
      <c r="G60" s="744"/>
      <c r="H60" s="742"/>
      <c r="I60" s="744"/>
      <c r="J60" s="742"/>
      <c r="K60" s="744"/>
      <c r="L60" s="742"/>
      <c r="M60" s="751"/>
    </row>
    <row r="61" spans="1:13" x14ac:dyDescent="0.25">
      <c r="A61" s="1"/>
      <c r="B61" s="713" t="s">
        <v>471</v>
      </c>
      <c r="C61" s="7"/>
      <c r="D61" s="715"/>
      <c r="E61" s="716"/>
      <c r="F61" s="735"/>
      <c r="G61" s="716"/>
      <c r="H61" s="735"/>
      <c r="I61" s="716"/>
      <c r="J61" s="735"/>
      <c r="K61" s="716"/>
      <c r="L61" s="735"/>
      <c r="M61" s="752"/>
    </row>
    <row r="62" spans="1:13" ht="15.75" thickBot="1" x14ac:dyDescent="0.3">
      <c r="A62" s="1"/>
      <c r="B62" s="720" t="s">
        <v>472</v>
      </c>
      <c r="C62" s="7"/>
      <c r="D62" s="715"/>
      <c r="E62" s="753">
        <v>45000</v>
      </c>
      <c r="F62" s="735"/>
      <c r="G62" s="753">
        <v>45000</v>
      </c>
      <c r="H62" s="735"/>
      <c r="I62" s="753">
        <v>45000</v>
      </c>
      <c r="J62" s="735"/>
      <c r="K62" s="753">
        <v>45000</v>
      </c>
      <c r="L62" s="735"/>
      <c r="M62" s="754">
        <v>45000</v>
      </c>
    </row>
    <row r="63" spans="1:13" ht="15.75" thickBot="1" x14ac:dyDescent="0.3">
      <c r="A63" s="1"/>
      <c r="B63" s="736" t="s">
        <v>465</v>
      </c>
      <c r="C63" s="7"/>
      <c r="D63" s="724"/>
      <c r="E63" s="755">
        <f>E61*E62</f>
        <v>0</v>
      </c>
      <c r="F63" s="756"/>
      <c r="G63" s="755">
        <f>G61*G62</f>
        <v>0</v>
      </c>
      <c r="H63" s="735"/>
      <c r="I63" s="755">
        <f>I61*I62</f>
        <v>0</v>
      </c>
      <c r="J63" s="735"/>
      <c r="K63" s="755">
        <f>K61*K62</f>
        <v>0</v>
      </c>
      <c r="L63" s="735"/>
      <c r="M63" s="755">
        <f>M61*M62</f>
        <v>0</v>
      </c>
    </row>
    <row r="64" spans="1:13" x14ac:dyDescent="0.25">
      <c r="A64" s="676"/>
      <c r="B64" s="727"/>
      <c r="C64" s="10"/>
      <c r="D64" s="740"/>
      <c r="E64" s="744"/>
      <c r="F64" s="742"/>
      <c r="G64" s="744"/>
      <c r="H64" s="742"/>
      <c r="I64" s="744"/>
      <c r="J64" s="742"/>
      <c r="K64" s="744"/>
      <c r="L64" s="742"/>
      <c r="M64" s="751"/>
    </row>
    <row r="65" spans="1:13" ht="15.75" thickBot="1" x14ac:dyDescent="0.3">
      <c r="A65" s="676"/>
      <c r="B65" s="727"/>
      <c r="C65" s="10"/>
      <c r="D65" s="740"/>
      <c r="E65" s="744"/>
      <c r="F65" s="742"/>
      <c r="G65" s="744"/>
      <c r="H65" s="742"/>
      <c r="I65" s="744"/>
      <c r="J65" s="742"/>
      <c r="K65" s="744"/>
      <c r="L65" s="742"/>
      <c r="M65" s="751"/>
    </row>
    <row r="66" spans="1:13" ht="16.5" thickBot="1" x14ac:dyDescent="0.3">
      <c r="A66" s="1"/>
      <c r="B66" s="709" t="s">
        <v>473</v>
      </c>
      <c r="C66" s="6"/>
      <c r="D66" s="6"/>
      <c r="E66" s="707"/>
      <c r="F66" s="707"/>
      <c r="G66" s="707"/>
      <c r="H66" s="707"/>
      <c r="I66" s="707"/>
      <c r="J66" s="707"/>
      <c r="K66" s="707"/>
      <c r="L66" s="707"/>
      <c r="M66" s="757"/>
    </row>
    <row r="67" spans="1:13" ht="26.25" x14ac:dyDescent="0.25">
      <c r="A67" s="1"/>
      <c r="B67" s="733" t="s">
        <v>474</v>
      </c>
      <c r="C67" s="7"/>
      <c r="D67" s="715"/>
      <c r="E67" s="734">
        <v>0</v>
      </c>
      <c r="F67" s="735"/>
      <c r="G67" s="734"/>
      <c r="H67" s="735"/>
      <c r="I67" s="734"/>
      <c r="J67" s="735"/>
      <c r="K67" s="734"/>
      <c r="L67" s="735"/>
      <c r="M67" s="758"/>
    </row>
    <row r="68" spans="1:13" x14ac:dyDescent="0.25">
      <c r="A68" s="1"/>
      <c r="B68" s="720" t="s">
        <v>475</v>
      </c>
      <c r="C68" s="7"/>
      <c r="D68" s="715"/>
      <c r="E68" s="759">
        <v>116</v>
      </c>
      <c r="F68" s="735"/>
      <c r="G68" s="759">
        <v>116</v>
      </c>
      <c r="H68" s="735"/>
      <c r="I68" s="759">
        <v>116</v>
      </c>
      <c r="J68" s="735"/>
      <c r="K68" s="759">
        <v>116</v>
      </c>
      <c r="L68" s="735"/>
      <c r="M68" s="759">
        <v>116</v>
      </c>
    </row>
    <row r="69" spans="1:13" ht="15.75" thickBot="1" x14ac:dyDescent="0.3">
      <c r="A69" s="1"/>
      <c r="B69" s="736" t="s">
        <v>465</v>
      </c>
      <c r="C69" s="8"/>
      <c r="D69" s="760"/>
      <c r="E69" s="761">
        <f>E67*E68</f>
        <v>0</v>
      </c>
      <c r="F69" s="762"/>
      <c r="G69" s="761">
        <f>G67*G68</f>
        <v>0</v>
      </c>
      <c r="H69" s="762"/>
      <c r="I69" s="761">
        <f>I67*I68</f>
        <v>0</v>
      </c>
      <c r="J69" s="762"/>
      <c r="K69" s="761">
        <f>K67*K68</f>
        <v>0</v>
      </c>
      <c r="L69" s="762"/>
      <c r="M69" s="763">
        <f>M67*M68</f>
        <v>0</v>
      </c>
    </row>
    <row r="70" spans="1:13" x14ac:dyDescent="0.25">
      <c r="A70" s="1"/>
      <c r="B70" s="1"/>
      <c r="C70" s="1"/>
      <c r="D70" s="1"/>
      <c r="E70" s="12"/>
      <c r="F70" s="12"/>
      <c r="G70" s="12"/>
      <c r="H70" s="12"/>
      <c r="I70" s="12"/>
      <c r="J70" s="12"/>
      <c r="K70" s="12"/>
      <c r="L70" s="12"/>
      <c r="M70" s="12"/>
    </row>
    <row r="71" spans="1:13" ht="15.75" thickBot="1" x14ac:dyDescent="0.3">
      <c r="A71" s="1"/>
      <c r="B71" s="1"/>
      <c r="C71" s="1"/>
      <c r="D71" s="1"/>
      <c r="E71" s="12"/>
      <c r="F71" s="12"/>
      <c r="G71" s="12"/>
      <c r="H71" s="12"/>
      <c r="I71" s="12"/>
      <c r="J71" s="12"/>
      <c r="K71" s="12"/>
      <c r="L71" s="12"/>
      <c r="M71" s="12"/>
    </row>
    <row r="72" spans="1:13" ht="16.5" thickBot="1" x14ac:dyDescent="0.3">
      <c r="A72" s="1"/>
      <c r="B72" s="764" t="s">
        <v>476</v>
      </c>
      <c r="C72" s="1"/>
      <c r="D72" s="1"/>
      <c r="E72" s="12"/>
      <c r="F72" s="12"/>
      <c r="G72" s="12"/>
      <c r="H72" s="12"/>
      <c r="I72" s="12"/>
      <c r="J72" s="12"/>
      <c r="K72" s="12"/>
      <c r="L72" s="12"/>
      <c r="M72" s="12"/>
    </row>
    <row r="73" spans="1:13" ht="15.75" thickBot="1" x14ac:dyDescent="0.3">
      <c r="A73" s="1"/>
      <c r="B73" s="765" t="s">
        <v>477</v>
      </c>
      <c r="C73" s="1"/>
      <c r="D73" s="1"/>
      <c r="E73" s="766">
        <f>E51+E56</f>
        <v>0</v>
      </c>
      <c r="F73" s="12"/>
      <c r="G73" s="766">
        <f>G51+G56</f>
        <v>0</v>
      </c>
      <c r="H73" s="12"/>
      <c r="I73" s="766">
        <f>I51+I56</f>
        <v>0</v>
      </c>
      <c r="J73" s="12"/>
      <c r="K73" s="766">
        <f>K51+K56</f>
        <v>0</v>
      </c>
      <c r="L73" s="12"/>
      <c r="M73" s="766">
        <f>M51+M56</f>
        <v>0</v>
      </c>
    </row>
    <row r="74" spans="1:13" ht="15.75" thickBot="1" x14ac:dyDescent="0.3">
      <c r="A74" s="1"/>
      <c r="B74" s="765" t="s">
        <v>478</v>
      </c>
      <c r="C74" s="1"/>
      <c r="D74" s="1"/>
      <c r="E74" s="767">
        <f>E63+E69</f>
        <v>0</v>
      </c>
      <c r="F74" s="12"/>
      <c r="G74" s="767">
        <f>G63+G69</f>
        <v>0</v>
      </c>
      <c r="H74" s="12"/>
      <c r="I74" s="767">
        <f>I63+I69</f>
        <v>0</v>
      </c>
      <c r="J74" s="12"/>
      <c r="K74" s="767">
        <f>K63+K69</f>
        <v>0</v>
      </c>
      <c r="L74" s="12"/>
      <c r="M74" s="767">
        <f>M63+M69</f>
        <v>0</v>
      </c>
    </row>
    <row r="75" spans="1:13" ht="15.75" thickBot="1" x14ac:dyDescent="0.3">
      <c r="A75" s="1"/>
      <c r="B75" s="768" t="s">
        <v>479</v>
      </c>
      <c r="C75" s="1"/>
      <c r="D75" s="1"/>
      <c r="E75" s="769">
        <f>SUM(E73:E74)</f>
        <v>0</v>
      </c>
      <c r="F75" s="12"/>
      <c r="G75" s="769">
        <f>SUM(G73:G74)</f>
        <v>0</v>
      </c>
      <c r="H75" s="12"/>
      <c r="I75" s="769">
        <f>SUM(I73:I74)</f>
        <v>0</v>
      </c>
      <c r="J75" s="12"/>
      <c r="K75" s="769">
        <f>SUM(K73:K74)</f>
        <v>0</v>
      </c>
      <c r="L75" s="12"/>
      <c r="M75" s="769">
        <f>SUM(M73:M74)</f>
        <v>0</v>
      </c>
    </row>
    <row r="76" spans="1:13" x14ac:dyDescent="0.25">
      <c r="A76" s="1"/>
      <c r="B76" s="1"/>
      <c r="C76" s="1"/>
      <c r="D76" s="1"/>
      <c r="E76" s="12"/>
      <c r="F76" s="12"/>
      <c r="G76" s="12"/>
      <c r="H76" s="12"/>
      <c r="I76" s="12"/>
      <c r="J76" s="12"/>
      <c r="K76" s="12"/>
      <c r="L76" s="12"/>
      <c r="M76" s="12"/>
    </row>
    <row r="77" spans="1:13" x14ac:dyDescent="0.25">
      <c r="A77" s="1"/>
      <c r="B77" s="770"/>
      <c r="C77" s="1"/>
      <c r="D77" s="1"/>
      <c r="E77" s="12"/>
      <c r="F77" s="12"/>
      <c r="G77" s="12"/>
      <c r="H77" s="12"/>
      <c r="I77" s="12"/>
      <c r="J77" s="12"/>
      <c r="K77" s="12"/>
      <c r="L77" s="12"/>
      <c r="M77" s="12"/>
    </row>
    <row r="78" spans="1:13" x14ac:dyDescent="0.25">
      <c r="A78" s="1"/>
      <c r="E78" s="589"/>
      <c r="F78" s="589"/>
      <c r="G78" s="589"/>
      <c r="H78" s="589"/>
      <c r="I78" s="589"/>
      <c r="J78" s="589"/>
      <c r="K78" s="589"/>
      <c r="L78" s="589"/>
      <c r="M78" s="589"/>
    </row>
    <row r="79" spans="1:13" x14ac:dyDescent="0.25">
      <c r="A79" s="1"/>
      <c r="E79" s="589"/>
      <c r="F79" s="589"/>
      <c r="G79" s="589"/>
      <c r="H79" s="589"/>
      <c r="I79" s="589"/>
      <c r="J79" s="589"/>
      <c r="K79" s="589"/>
      <c r="L79" s="589"/>
      <c r="M79" s="589"/>
    </row>
    <row r="80" spans="1:13" x14ac:dyDescent="0.25">
      <c r="A80" s="1"/>
      <c r="E80" s="589"/>
      <c r="F80" s="589"/>
      <c r="G80" s="589"/>
      <c r="H80" s="589"/>
      <c r="I80" s="589"/>
      <c r="J80" s="589"/>
      <c r="K80" s="589"/>
      <c r="L80" s="589"/>
      <c r="M80" s="589"/>
    </row>
    <row r="81" spans="1:13" x14ac:dyDescent="0.25">
      <c r="A81" s="1"/>
      <c r="E81" s="589"/>
      <c r="F81" s="589"/>
      <c r="G81" s="589"/>
      <c r="H81" s="589"/>
      <c r="I81" s="589"/>
      <c r="J81" s="589"/>
      <c r="K81" s="589"/>
      <c r="L81" s="589"/>
      <c r="M81" s="589"/>
    </row>
    <row r="82" spans="1:13" x14ac:dyDescent="0.25">
      <c r="A82" s="1"/>
      <c r="E82" s="589"/>
      <c r="F82" s="589"/>
      <c r="G82" s="589"/>
      <c r="H82" s="589"/>
      <c r="I82" s="589"/>
      <c r="J82" s="589"/>
      <c r="K82" s="589"/>
      <c r="L82" s="589"/>
      <c r="M82" s="589"/>
    </row>
    <row r="83" spans="1:13" x14ac:dyDescent="0.25">
      <c r="A83" s="1"/>
      <c r="E83" s="589"/>
      <c r="F83" s="589"/>
      <c r="G83" s="589"/>
      <c r="H83" s="589"/>
      <c r="I83" s="589"/>
      <c r="J83" s="589"/>
      <c r="K83" s="589"/>
      <c r="L83" s="589"/>
      <c r="M83" s="589"/>
    </row>
    <row r="84" spans="1:13" x14ac:dyDescent="0.25">
      <c r="A84" s="1"/>
      <c r="E84" s="589"/>
      <c r="F84" s="589"/>
      <c r="G84" s="589"/>
      <c r="H84" s="589"/>
      <c r="I84" s="589"/>
      <c r="J84" s="589"/>
      <c r="K84" s="589"/>
      <c r="L84" s="589"/>
      <c r="M84" s="589"/>
    </row>
    <row r="85" spans="1:13" x14ac:dyDescent="0.25">
      <c r="A85" s="1"/>
      <c r="E85" s="589"/>
      <c r="F85" s="589"/>
      <c r="G85" s="589"/>
      <c r="H85" s="589"/>
      <c r="I85" s="589"/>
      <c r="J85" s="589"/>
      <c r="K85" s="589"/>
      <c r="L85" s="589"/>
      <c r="M85" s="589"/>
    </row>
    <row r="86" spans="1:13" x14ac:dyDescent="0.25">
      <c r="A86" s="1"/>
      <c r="E86" s="589"/>
      <c r="F86" s="589"/>
      <c r="G86" s="589"/>
      <c r="H86" s="589"/>
      <c r="I86" s="589"/>
      <c r="J86" s="589"/>
      <c r="K86" s="589"/>
      <c r="L86" s="589"/>
      <c r="M86" s="589"/>
    </row>
    <row r="87" spans="1:13" x14ac:dyDescent="0.25">
      <c r="A87" s="1"/>
      <c r="E87" s="589"/>
      <c r="F87" s="589"/>
      <c r="G87" s="589"/>
      <c r="H87" s="589"/>
      <c r="I87" s="589"/>
      <c r="J87" s="589"/>
      <c r="K87" s="589"/>
      <c r="L87" s="589"/>
      <c r="M87" s="589"/>
    </row>
    <row r="88" spans="1:13" x14ac:dyDescent="0.25">
      <c r="A88" s="1"/>
      <c r="E88" s="589"/>
      <c r="F88" s="589"/>
      <c r="G88" s="589"/>
      <c r="H88" s="589"/>
      <c r="I88" s="589"/>
      <c r="J88" s="589"/>
      <c r="K88" s="589"/>
      <c r="L88" s="589"/>
      <c r="M88" s="589"/>
    </row>
    <row r="89" spans="1:13" x14ac:dyDescent="0.25">
      <c r="A89" s="1"/>
      <c r="E89" s="589"/>
      <c r="F89" s="589"/>
      <c r="G89" s="589"/>
      <c r="H89" s="589"/>
      <c r="I89" s="589"/>
      <c r="J89" s="589"/>
      <c r="K89" s="589"/>
      <c r="L89" s="589"/>
      <c r="M89" s="589"/>
    </row>
    <row r="90" spans="1:13" x14ac:dyDescent="0.25">
      <c r="A90" s="1"/>
      <c r="E90" s="589"/>
      <c r="F90" s="589"/>
      <c r="G90" s="589"/>
      <c r="H90" s="589"/>
      <c r="I90" s="589"/>
      <c r="J90" s="589"/>
      <c r="K90" s="589"/>
      <c r="L90" s="589"/>
      <c r="M90" s="589"/>
    </row>
    <row r="91" spans="1:13" x14ac:dyDescent="0.25">
      <c r="A91" s="1"/>
      <c r="E91" s="589"/>
      <c r="F91" s="589"/>
      <c r="G91" s="589"/>
      <c r="H91" s="589"/>
      <c r="I91" s="589"/>
      <c r="J91" s="589"/>
      <c r="K91" s="589"/>
      <c r="L91" s="589"/>
      <c r="M91" s="589"/>
    </row>
    <row r="92" spans="1:13" x14ac:dyDescent="0.25">
      <c r="A92" s="1"/>
      <c r="E92" s="589"/>
      <c r="F92" s="589"/>
      <c r="G92" s="589"/>
      <c r="H92" s="589"/>
      <c r="I92" s="589"/>
      <c r="J92" s="589"/>
      <c r="K92" s="589"/>
      <c r="L92" s="589"/>
      <c r="M92" s="589"/>
    </row>
    <row r="93" spans="1:13" x14ac:dyDescent="0.25">
      <c r="A93" s="1"/>
      <c r="E93" s="589"/>
      <c r="F93" s="589"/>
      <c r="G93" s="589"/>
      <c r="H93" s="589"/>
      <c r="I93" s="589"/>
      <c r="J93" s="589"/>
      <c r="K93" s="589"/>
      <c r="L93" s="589"/>
      <c r="M93" s="589"/>
    </row>
    <row r="94" spans="1:13" x14ac:dyDescent="0.25">
      <c r="A94" s="1"/>
      <c r="E94" s="589"/>
      <c r="F94" s="589"/>
      <c r="G94" s="589"/>
      <c r="H94" s="589"/>
      <c r="I94" s="589"/>
      <c r="J94" s="589"/>
      <c r="K94" s="589"/>
      <c r="L94" s="589"/>
      <c r="M94" s="589"/>
    </row>
    <row r="95" spans="1:13" x14ac:dyDescent="0.25">
      <c r="A95" s="1" t="s">
        <v>516</v>
      </c>
      <c r="E95" s="589"/>
      <c r="F95" s="589"/>
      <c r="G95" s="589"/>
      <c r="H95" s="589"/>
      <c r="I95" s="589"/>
      <c r="J95" s="589"/>
      <c r="K95" s="589"/>
      <c r="L95" s="589"/>
      <c r="M95" s="589"/>
    </row>
    <row r="96" spans="1:13" x14ac:dyDescent="0.25">
      <c r="A96" s="1"/>
      <c r="E96" s="589"/>
      <c r="F96" s="589"/>
      <c r="G96" s="589"/>
      <c r="H96" s="589"/>
      <c r="I96" s="589"/>
      <c r="J96" s="589"/>
      <c r="K96" s="589"/>
      <c r="L96" s="589"/>
      <c r="M96" s="589"/>
    </row>
    <row r="97" spans="1:13" x14ac:dyDescent="0.25">
      <c r="A97" s="1"/>
      <c r="E97" s="589"/>
      <c r="F97" s="589"/>
      <c r="G97" s="589"/>
      <c r="H97" s="589"/>
      <c r="I97" s="589"/>
      <c r="J97" s="589"/>
      <c r="K97" s="589"/>
      <c r="L97" s="589"/>
      <c r="M97" s="589"/>
    </row>
    <row r="98" spans="1:13" x14ac:dyDescent="0.25">
      <c r="A98" s="1"/>
      <c r="E98" s="589"/>
      <c r="F98" s="589"/>
      <c r="G98" s="589"/>
      <c r="H98" s="589"/>
      <c r="I98" s="589"/>
      <c r="J98" s="589"/>
      <c r="K98" s="589"/>
      <c r="L98" s="589"/>
      <c r="M98" s="589"/>
    </row>
    <row r="99" spans="1:13" x14ac:dyDescent="0.25">
      <c r="A99" s="1"/>
      <c r="E99" s="589"/>
      <c r="F99" s="589"/>
      <c r="G99" s="589"/>
      <c r="H99" s="589"/>
      <c r="I99" s="589"/>
      <c r="J99" s="589"/>
      <c r="K99" s="589"/>
      <c r="L99" s="589"/>
      <c r="M99" s="589"/>
    </row>
    <row r="100" spans="1:13" x14ac:dyDescent="0.25">
      <c r="A100" s="1"/>
      <c r="E100" s="589"/>
      <c r="F100" s="589"/>
      <c r="G100" s="589"/>
      <c r="H100" s="589"/>
      <c r="I100" s="589"/>
      <c r="J100" s="589"/>
      <c r="K100" s="589"/>
      <c r="L100" s="589"/>
      <c r="M100" s="589"/>
    </row>
    <row r="101" spans="1:13" x14ac:dyDescent="0.25">
      <c r="A101" s="1"/>
      <c r="E101" s="589"/>
      <c r="F101" s="589"/>
      <c r="G101" s="589"/>
      <c r="H101" s="589"/>
      <c r="I101" s="589"/>
      <c r="J101" s="589"/>
      <c r="K101" s="589"/>
      <c r="L101" s="589"/>
      <c r="M101" s="589"/>
    </row>
    <row r="102" spans="1:13" x14ac:dyDescent="0.25">
      <c r="A102" s="1"/>
      <c r="E102" s="589"/>
      <c r="F102" s="589"/>
      <c r="G102" s="589"/>
      <c r="H102" s="589"/>
      <c r="I102" s="589"/>
      <c r="J102" s="589"/>
      <c r="K102" s="589"/>
      <c r="L102" s="589"/>
      <c r="M102" s="589"/>
    </row>
    <row r="103" spans="1:13" x14ac:dyDescent="0.25">
      <c r="A103" s="1"/>
      <c r="E103" s="589"/>
      <c r="F103" s="589"/>
      <c r="G103" s="589"/>
      <c r="H103" s="589"/>
      <c r="I103" s="589"/>
      <c r="J103" s="589"/>
      <c r="K103" s="589"/>
      <c r="L103" s="589"/>
      <c r="M103" s="589"/>
    </row>
    <row r="104" spans="1:13" x14ac:dyDescent="0.25">
      <c r="A104" s="1"/>
      <c r="E104" s="589"/>
      <c r="F104" s="589"/>
      <c r="G104" s="589"/>
      <c r="H104" s="589"/>
      <c r="I104" s="589"/>
      <c r="J104" s="589"/>
      <c r="K104" s="589"/>
      <c r="L104" s="589"/>
      <c r="M104" s="589"/>
    </row>
    <row r="105" spans="1:13" x14ac:dyDescent="0.25">
      <c r="A105" s="1"/>
      <c r="E105" s="589"/>
      <c r="F105" s="589"/>
      <c r="G105" s="589"/>
      <c r="H105" s="589"/>
      <c r="I105" s="589"/>
      <c r="J105" s="589"/>
      <c r="K105" s="589"/>
      <c r="L105" s="589"/>
      <c r="M105" s="589"/>
    </row>
    <row r="106" spans="1:13" x14ac:dyDescent="0.25">
      <c r="A106" s="1"/>
      <c r="E106" s="589"/>
      <c r="F106" s="589"/>
      <c r="G106" s="589"/>
      <c r="H106" s="589"/>
      <c r="I106" s="589"/>
      <c r="J106" s="589"/>
      <c r="K106" s="589"/>
      <c r="L106" s="589"/>
      <c r="M106" s="589"/>
    </row>
    <row r="107" spans="1:13" x14ac:dyDescent="0.25">
      <c r="A107" s="1"/>
      <c r="E107" s="589"/>
      <c r="F107" s="589"/>
      <c r="G107" s="589"/>
      <c r="H107" s="589"/>
      <c r="I107" s="589"/>
      <c r="J107" s="589"/>
      <c r="K107" s="589"/>
      <c r="L107" s="589"/>
      <c r="M107" s="589"/>
    </row>
    <row r="108" spans="1:13" x14ac:dyDescent="0.25">
      <c r="A108" s="1"/>
      <c r="E108" s="589"/>
      <c r="F108" s="589"/>
      <c r="G108" s="589"/>
      <c r="H108" s="589"/>
      <c r="I108" s="589"/>
      <c r="J108" s="589"/>
      <c r="K108" s="589"/>
      <c r="L108" s="589"/>
      <c r="M108" s="589"/>
    </row>
    <row r="109" spans="1:13" x14ac:dyDescent="0.25">
      <c r="A109" s="1"/>
      <c r="E109" s="589"/>
      <c r="F109" s="589"/>
      <c r="G109" s="589"/>
      <c r="H109" s="589"/>
      <c r="I109" s="589"/>
      <c r="J109" s="589"/>
      <c r="K109" s="589"/>
      <c r="L109" s="589"/>
      <c r="M109" s="589"/>
    </row>
    <row r="110" spans="1:13" x14ac:dyDescent="0.25">
      <c r="A110" s="1"/>
      <c r="E110" s="589"/>
      <c r="F110" s="589"/>
      <c r="G110" s="589"/>
      <c r="H110" s="589"/>
      <c r="I110" s="589"/>
      <c r="J110" s="589"/>
      <c r="K110" s="589"/>
      <c r="L110" s="589"/>
      <c r="M110" s="589"/>
    </row>
    <row r="111" spans="1:13" x14ac:dyDescent="0.25">
      <c r="A111" s="1"/>
      <c r="E111" s="589"/>
      <c r="F111" s="589"/>
      <c r="G111" s="589"/>
      <c r="H111" s="589"/>
      <c r="I111" s="589"/>
      <c r="J111" s="589"/>
      <c r="K111" s="589"/>
      <c r="L111" s="589"/>
      <c r="M111" s="589"/>
    </row>
    <row r="112" spans="1:13" x14ac:dyDescent="0.25">
      <c r="A112" s="1"/>
      <c r="E112" s="589"/>
      <c r="F112" s="589"/>
      <c r="G112" s="589"/>
      <c r="H112" s="589"/>
      <c r="I112" s="589"/>
      <c r="J112" s="589"/>
      <c r="K112" s="589"/>
      <c r="L112" s="589"/>
      <c r="M112" s="589"/>
    </row>
    <row r="113" spans="1:13" x14ac:dyDescent="0.25">
      <c r="A113" s="1"/>
      <c r="E113" s="589"/>
      <c r="F113" s="589"/>
      <c r="G113" s="589"/>
      <c r="H113" s="589"/>
      <c r="I113" s="589"/>
      <c r="J113" s="589"/>
      <c r="K113" s="589"/>
      <c r="L113" s="589"/>
      <c r="M113" s="589"/>
    </row>
    <row r="114" spans="1:13" x14ac:dyDescent="0.25">
      <c r="A114" s="1"/>
      <c r="E114" s="589"/>
      <c r="F114" s="589"/>
      <c r="G114" s="589"/>
      <c r="H114" s="589"/>
      <c r="I114" s="589"/>
      <c r="J114" s="589"/>
      <c r="K114" s="589"/>
      <c r="L114" s="589"/>
      <c r="M114" s="589"/>
    </row>
    <row r="115" spans="1:13" x14ac:dyDescent="0.25">
      <c r="A115" s="1"/>
      <c r="E115" s="589"/>
      <c r="F115" s="589"/>
      <c r="G115" s="589"/>
      <c r="H115" s="589"/>
      <c r="I115" s="589"/>
      <c r="J115" s="589"/>
      <c r="K115" s="589"/>
      <c r="L115" s="589"/>
      <c r="M115" s="589"/>
    </row>
    <row r="116" spans="1:13" x14ac:dyDescent="0.25">
      <c r="A116" s="1"/>
      <c r="E116" s="589"/>
      <c r="F116" s="589"/>
      <c r="G116" s="589"/>
      <c r="H116" s="589"/>
      <c r="I116" s="589"/>
      <c r="J116" s="589"/>
      <c r="K116" s="589"/>
      <c r="L116" s="589"/>
      <c r="M116" s="589"/>
    </row>
    <row r="117" spans="1:13" x14ac:dyDescent="0.25">
      <c r="A117" s="1"/>
      <c r="E117" s="589"/>
      <c r="F117" s="589"/>
      <c r="G117" s="589"/>
      <c r="H117" s="589"/>
      <c r="I117" s="589"/>
      <c r="J117" s="589"/>
      <c r="K117" s="589"/>
      <c r="L117" s="589"/>
      <c r="M117" s="589"/>
    </row>
    <row r="118" spans="1:13" x14ac:dyDescent="0.25">
      <c r="A118" s="1"/>
      <c r="E118" s="589"/>
      <c r="F118" s="589"/>
      <c r="G118" s="589"/>
      <c r="H118" s="589"/>
      <c r="I118" s="589"/>
      <c r="J118" s="589"/>
      <c r="K118" s="589"/>
      <c r="L118" s="589"/>
      <c r="M118" s="589"/>
    </row>
    <row r="119" spans="1:13" x14ac:dyDescent="0.25">
      <c r="A119" s="1"/>
      <c r="E119" s="589"/>
      <c r="F119" s="589"/>
      <c r="G119" s="589"/>
      <c r="H119" s="589"/>
      <c r="I119" s="589"/>
      <c r="J119" s="589"/>
      <c r="K119" s="589"/>
      <c r="L119" s="589"/>
      <c r="M119" s="589"/>
    </row>
    <row r="120" spans="1:13" x14ac:dyDescent="0.25">
      <c r="A120" s="1"/>
      <c r="E120" s="589"/>
      <c r="F120" s="589"/>
      <c r="G120" s="589"/>
      <c r="H120" s="589"/>
      <c r="I120" s="589"/>
      <c r="J120" s="589"/>
      <c r="K120" s="589"/>
      <c r="L120" s="589"/>
      <c r="M120" s="589"/>
    </row>
    <row r="121" spans="1:13" x14ac:dyDescent="0.25">
      <c r="A121" s="1"/>
      <c r="E121" s="589"/>
      <c r="F121" s="589"/>
      <c r="G121" s="589"/>
      <c r="H121" s="589"/>
      <c r="I121" s="589"/>
      <c r="J121" s="589"/>
      <c r="K121" s="589"/>
      <c r="L121" s="589"/>
      <c r="M121" s="589"/>
    </row>
    <row r="122" spans="1:13" x14ac:dyDescent="0.25">
      <c r="A122" s="1"/>
      <c r="E122" s="589"/>
      <c r="F122" s="589"/>
      <c r="G122" s="589"/>
      <c r="H122" s="589"/>
      <c r="I122" s="589"/>
      <c r="J122" s="589"/>
      <c r="K122" s="589"/>
      <c r="L122" s="589"/>
      <c r="M122" s="589"/>
    </row>
    <row r="123" spans="1:13" x14ac:dyDescent="0.25">
      <c r="A123" s="1"/>
      <c r="E123" s="589"/>
      <c r="F123" s="589"/>
      <c r="G123" s="589"/>
      <c r="H123" s="589"/>
      <c r="I123" s="589"/>
      <c r="J123" s="589"/>
      <c r="K123" s="589"/>
      <c r="L123" s="589"/>
      <c r="M123" s="589"/>
    </row>
    <row r="124" spans="1:13" x14ac:dyDescent="0.25">
      <c r="A124" s="1"/>
      <c r="E124" s="589"/>
      <c r="F124" s="589"/>
      <c r="G124" s="589"/>
      <c r="H124" s="589"/>
      <c r="I124" s="589"/>
      <c r="J124" s="589"/>
      <c r="K124" s="589"/>
      <c r="L124" s="589"/>
      <c r="M124" s="589"/>
    </row>
    <row r="125" spans="1:13" x14ac:dyDescent="0.25">
      <c r="A125" s="1"/>
      <c r="E125" s="589"/>
      <c r="F125" s="589"/>
      <c r="G125" s="589"/>
      <c r="H125" s="589"/>
      <c r="I125" s="589"/>
      <c r="J125" s="589"/>
      <c r="K125" s="589"/>
      <c r="L125" s="589"/>
      <c r="M125" s="589"/>
    </row>
    <row r="126" spans="1:13" x14ac:dyDescent="0.25">
      <c r="A126" s="1"/>
      <c r="E126" s="589"/>
      <c r="F126" s="589"/>
      <c r="G126" s="589"/>
      <c r="H126" s="589"/>
      <c r="I126" s="589"/>
      <c r="J126" s="589"/>
      <c r="K126" s="589"/>
      <c r="L126" s="589"/>
      <c r="M126" s="589"/>
    </row>
    <row r="127" spans="1:13" x14ac:dyDescent="0.25">
      <c r="A127" s="1"/>
      <c r="E127" s="589"/>
      <c r="F127" s="589"/>
      <c r="G127" s="589"/>
      <c r="H127" s="589"/>
      <c r="I127" s="589"/>
      <c r="J127" s="589"/>
      <c r="K127" s="589"/>
      <c r="L127" s="589"/>
      <c r="M127" s="589"/>
    </row>
    <row r="128" spans="1:13" x14ac:dyDescent="0.25">
      <c r="A128" s="1"/>
      <c r="E128" s="589"/>
      <c r="F128" s="589"/>
      <c r="G128" s="589"/>
      <c r="H128" s="589"/>
      <c r="I128" s="589"/>
      <c r="J128" s="589"/>
      <c r="K128" s="589"/>
      <c r="L128" s="589"/>
      <c r="M128" s="589"/>
    </row>
    <row r="129" spans="1:13" x14ac:dyDescent="0.25">
      <c r="A129" s="1"/>
      <c r="E129" s="589"/>
      <c r="F129" s="589"/>
      <c r="G129" s="589"/>
      <c r="H129" s="589"/>
      <c r="I129" s="589"/>
      <c r="J129" s="589"/>
      <c r="K129" s="589"/>
      <c r="L129" s="589"/>
      <c r="M129" s="589"/>
    </row>
    <row r="130" spans="1:13" x14ac:dyDescent="0.25">
      <c r="A130" s="1"/>
      <c r="E130" s="589"/>
      <c r="F130" s="589"/>
      <c r="G130" s="589"/>
      <c r="H130" s="589"/>
      <c r="I130" s="589"/>
      <c r="J130" s="589"/>
      <c r="K130" s="589"/>
      <c r="L130" s="589"/>
      <c r="M130" s="589"/>
    </row>
    <row r="131" spans="1:13" x14ac:dyDescent="0.25">
      <c r="A131" s="1"/>
      <c r="E131" s="589"/>
      <c r="F131" s="589"/>
      <c r="G131" s="589"/>
      <c r="H131" s="589"/>
      <c r="I131" s="589"/>
      <c r="J131" s="589"/>
      <c r="K131" s="589"/>
      <c r="L131" s="589"/>
      <c r="M131" s="589"/>
    </row>
    <row r="132" spans="1:13" x14ac:dyDescent="0.25">
      <c r="A132" s="1"/>
      <c r="E132" s="589"/>
      <c r="F132" s="589"/>
      <c r="G132" s="589"/>
      <c r="H132" s="589"/>
      <c r="I132" s="589"/>
      <c r="J132" s="589"/>
      <c r="K132" s="589"/>
      <c r="L132" s="589"/>
      <c r="M132" s="589"/>
    </row>
    <row r="133" spans="1:13" x14ac:dyDescent="0.25">
      <c r="A133" s="1"/>
      <c r="E133" s="589"/>
      <c r="F133" s="589"/>
      <c r="G133" s="589"/>
      <c r="H133" s="589"/>
      <c r="I133" s="589"/>
      <c r="J133" s="589"/>
      <c r="K133" s="589"/>
      <c r="L133" s="589"/>
      <c r="M133" s="589"/>
    </row>
    <row r="134" spans="1:13" x14ac:dyDescent="0.25">
      <c r="A134" s="1"/>
      <c r="E134" s="589"/>
      <c r="F134" s="589"/>
      <c r="G134" s="589"/>
      <c r="H134" s="589"/>
      <c r="I134" s="589"/>
      <c r="J134" s="589"/>
      <c r="K134" s="589"/>
      <c r="L134" s="589"/>
      <c r="M134" s="589"/>
    </row>
    <row r="135" spans="1:13" x14ac:dyDescent="0.25">
      <c r="A135" s="1"/>
      <c r="E135" s="589"/>
      <c r="F135" s="589"/>
      <c r="G135" s="589"/>
      <c r="H135" s="589"/>
      <c r="I135" s="589"/>
      <c r="J135" s="589"/>
      <c r="K135" s="589"/>
      <c r="L135" s="589"/>
      <c r="M135" s="589"/>
    </row>
    <row r="136" spans="1:13" x14ac:dyDescent="0.25">
      <c r="A136" s="1"/>
      <c r="E136" s="589"/>
      <c r="F136" s="589"/>
      <c r="G136" s="589"/>
      <c r="H136" s="589"/>
      <c r="I136" s="589"/>
      <c r="J136" s="589"/>
      <c r="K136" s="589"/>
      <c r="L136" s="589"/>
      <c r="M136" s="589"/>
    </row>
    <row r="137" spans="1:13" x14ac:dyDescent="0.25">
      <c r="A137" s="1"/>
      <c r="E137" s="589"/>
      <c r="F137" s="589"/>
      <c r="G137" s="589"/>
      <c r="H137" s="589"/>
      <c r="I137" s="589"/>
      <c r="J137" s="589"/>
      <c r="K137" s="589"/>
      <c r="L137" s="589"/>
      <c r="M137" s="589"/>
    </row>
    <row r="138" spans="1:13" x14ac:dyDescent="0.25">
      <c r="A138" s="1"/>
      <c r="E138" s="589"/>
      <c r="F138" s="589"/>
      <c r="G138" s="589"/>
      <c r="H138" s="589"/>
      <c r="I138" s="589"/>
      <c r="J138" s="589"/>
      <c r="K138" s="589"/>
      <c r="L138" s="589"/>
      <c r="M138" s="589"/>
    </row>
    <row r="139" spans="1:13" x14ac:dyDescent="0.25">
      <c r="A139" s="1"/>
      <c r="E139" s="589"/>
      <c r="F139" s="589"/>
      <c r="G139" s="589"/>
      <c r="H139" s="589"/>
      <c r="I139" s="589"/>
      <c r="J139" s="589"/>
      <c r="K139" s="589"/>
      <c r="L139" s="589"/>
      <c r="M139" s="589"/>
    </row>
    <row r="140" spans="1:13" x14ac:dyDescent="0.25">
      <c r="A140" s="1"/>
      <c r="E140" s="589"/>
      <c r="F140" s="589"/>
      <c r="G140" s="589"/>
      <c r="H140" s="589"/>
      <c r="I140" s="589"/>
      <c r="J140" s="589"/>
      <c r="K140" s="589"/>
      <c r="L140" s="589"/>
      <c r="M140" s="589"/>
    </row>
    <row r="141" spans="1:13" x14ac:dyDescent="0.25">
      <c r="A141" s="1"/>
      <c r="E141" s="589"/>
      <c r="F141" s="589"/>
      <c r="G141" s="589"/>
      <c r="H141" s="589"/>
      <c r="I141" s="589"/>
      <c r="J141" s="589"/>
      <c r="K141" s="589"/>
      <c r="L141" s="589"/>
      <c r="M141" s="589"/>
    </row>
    <row r="142" spans="1:13" x14ac:dyDescent="0.25">
      <c r="A142" s="1"/>
      <c r="E142" s="589"/>
      <c r="F142" s="589"/>
      <c r="G142" s="589"/>
      <c r="H142" s="589"/>
      <c r="I142" s="589"/>
      <c r="J142" s="589"/>
      <c r="K142" s="589"/>
      <c r="L142" s="589"/>
      <c r="M142" s="589"/>
    </row>
    <row r="143" spans="1:13" x14ac:dyDescent="0.25">
      <c r="A143" s="1"/>
      <c r="E143" s="589"/>
      <c r="F143" s="589"/>
      <c r="G143" s="589"/>
      <c r="H143" s="589"/>
      <c r="I143" s="589"/>
      <c r="J143" s="589"/>
      <c r="K143" s="589"/>
      <c r="L143" s="589"/>
      <c r="M143" s="589"/>
    </row>
    <row r="144" spans="1:13" x14ac:dyDescent="0.25">
      <c r="A144" s="1"/>
      <c r="E144" s="589"/>
      <c r="F144" s="589"/>
      <c r="G144" s="589"/>
      <c r="H144" s="589"/>
      <c r="I144" s="589"/>
      <c r="J144" s="589"/>
      <c r="K144" s="589"/>
      <c r="L144" s="589"/>
      <c r="M144" s="589"/>
    </row>
    <row r="145" spans="1:13" x14ac:dyDescent="0.25">
      <c r="A145" s="1"/>
      <c r="E145" s="589"/>
      <c r="F145" s="589"/>
      <c r="G145" s="589"/>
      <c r="H145" s="589"/>
      <c r="I145" s="589"/>
      <c r="J145" s="589"/>
      <c r="K145" s="589"/>
      <c r="L145" s="589"/>
      <c r="M145" s="589"/>
    </row>
    <row r="146" spans="1:13" x14ac:dyDescent="0.25">
      <c r="A146" s="1"/>
      <c r="E146" s="589"/>
      <c r="F146" s="589"/>
      <c r="G146" s="589"/>
      <c r="H146" s="589"/>
      <c r="I146" s="589"/>
      <c r="J146" s="589"/>
      <c r="K146" s="589"/>
      <c r="L146" s="589"/>
      <c r="M146" s="589"/>
    </row>
    <row r="147" spans="1:13" x14ac:dyDescent="0.25">
      <c r="A147" s="1"/>
      <c r="E147" s="589"/>
      <c r="F147" s="589"/>
      <c r="G147" s="589"/>
      <c r="H147" s="589"/>
      <c r="I147" s="589"/>
      <c r="J147" s="589"/>
      <c r="K147" s="589"/>
      <c r="L147" s="589"/>
      <c r="M147" s="589"/>
    </row>
    <row r="148" spans="1:13" x14ac:dyDescent="0.25">
      <c r="A148" s="1"/>
      <c r="E148" s="589"/>
      <c r="F148" s="589"/>
      <c r="G148" s="589"/>
      <c r="H148" s="589"/>
      <c r="I148" s="589"/>
      <c r="J148" s="589"/>
      <c r="K148" s="589"/>
      <c r="L148" s="589"/>
      <c r="M148" s="589"/>
    </row>
    <row r="149" spans="1:13" x14ac:dyDescent="0.25">
      <c r="A149" s="1"/>
      <c r="E149" s="589"/>
      <c r="F149" s="589"/>
      <c r="G149" s="589"/>
      <c r="H149" s="589"/>
      <c r="I149" s="589"/>
      <c r="J149" s="589"/>
      <c r="K149" s="589"/>
      <c r="L149" s="589"/>
      <c r="M149" s="589"/>
    </row>
    <row r="150" spans="1:13" x14ac:dyDescent="0.25">
      <c r="A150" s="1"/>
      <c r="E150" s="589"/>
      <c r="F150" s="589"/>
      <c r="G150" s="589"/>
      <c r="H150" s="589"/>
      <c r="I150" s="589"/>
      <c r="J150" s="589"/>
      <c r="K150" s="589"/>
      <c r="L150" s="589"/>
      <c r="M150" s="589"/>
    </row>
    <row r="151" spans="1:13" x14ac:dyDescent="0.25">
      <c r="A151" s="1"/>
      <c r="E151" s="589"/>
      <c r="F151" s="589"/>
      <c r="G151" s="589"/>
      <c r="H151" s="589"/>
      <c r="I151" s="589"/>
      <c r="J151" s="589"/>
      <c r="K151" s="589"/>
      <c r="L151" s="589"/>
      <c r="M151" s="589"/>
    </row>
    <row r="152" spans="1:13" x14ac:dyDescent="0.25">
      <c r="A152" s="1"/>
      <c r="E152" s="589"/>
      <c r="F152" s="589"/>
      <c r="G152" s="589"/>
      <c r="H152" s="589"/>
      <c r="I152" s="589"/>
      <c r="J152" s="589"/>
      <c r="K152" s="589"/>
      <c r="L152" s="589"/>
      <c r="M152" s="589"/>
    </row>
    <row r="153" spans="1:13" x14ac:dyDescent="0.25">
      <c r="A153" s="1"/>
      <c r="E153" s="589"/>
      <c r="F153" s="589"/>
      <c r="G153" s="589"/>
      <c r="H153" s="589"/>
      <c r="I153" s="589"/>
      <c r="J153" s="589"/>
      <c r="K153" s="589"/>
      <c r="L153" s="589"/>
      <c r="M153" s="589"/>
    </row>
    <row r="154" spans="1:13" x14ac:dyDescent="0.25">
      <c r="A154" s="1"/>
      <c r="E154" s="589"/>
      <c r="F154" s="589"/>
      <c r="G154" s="589"/>
      <c r="H154" s="589"/>
      <c r="I154" s="589"/>
      <c r="J154" s="589"/>
      <c r="K154" s="589"/>
      <c r="L154" s="589"/>
      <c r="M154" s="589"/>
    </row>
    <row r="155" spans="1:13" x14ac:dyDescent="0.25">
      <c r="A155" s="1"/>
      <c r="E155" s="589"/>
      <c r="F155" s="589"/>
      <c r="G155" s="589"/>
      <c r="H155" s="589"/>
      <c r="I155" s="589"/>
      <c r="J155" s="589"/>
      <c r="K155" s="589"/>
      <c r="L155" s="589"/>
      <c r="M155" s="589"/>
    </row>
    <row r="156" spans="1:13" x14ac:dyDescent="0.25">
      <c r="A156" s="1"/>
      <c r="E156" s="589"/>
      <c r="F156" s="589"/>
      <c r="G156" s="589"/>
      <c r="H156" s="589"/>
      <c r="I156" s="589"/>
      <c r="J156" s="589"/>
      <c r="K156" s="589"/>
      <c r="L156" s="589"/>
      <c r="M156" s="589"/>
    </row>
    <row r="157" spans="1:13" x14ac:dyDescent="0.25">
      <c r="A157" s="1"/>
      <c r="E157" s="589"/>
      <c r="F157" s="589"/>
      <c r="G157" s="589"/>
      <c r="H157" s="589"/>
      <c r="I157" s="589"/>
      <c r="J157" s="589"/>
      <c r="K157" s="589"/>
      <c r="L157" s="589"/>
      <c r="M157" s="589"/>
    </row>
    <row r="158" spans="1:13" x14ac:dyDescent="0.25">
      <c r="A158" s="1"/>
      <c r="E158" s="589"/>
      <c r="F158" s="589"/>
      <c r="G158" s="589"/>
      <c r="H158" s="589"/>
      <c r="I158" s="589"/>
      <c r="J158" s="589"/>
      <c r="K158" s="589"/>
      <c r="L158" s="589"/>
      <c r="M158" s="589"/>
    </row>
    <row r="159" spans="1:13" x14ac:dyDescent="0.25">
      <c r="A159" s="1"/>
      <c r="E159" s="589"/>
      <c r="F159" s="589"/>
      <c r="G159" s="589"/>
      <c r="H159" s="589"/>
      <c r="I159" s="589"/>
      <c r="J159" s="589"/>
      <c r="K159" s="589"/>
      <c r="L159" s="589"/>
      <c r="M159" s="589"/>
    </row>
    <row r="160" spans="1:13" x14ac:dyDescent="0.25">
      <c r="A160" s="1"/>
      <c r="E160" s="589"/>
      <c r="F160" s="589"/>
      <c r="G160" s="589"/>
      <c r="H160" s="589"/>
      <c r="I160" s="589"/>
      <c r="J160" s="589"/>
      <c r="K160" s="589"/>
      <c r="L160" s="589"/>
      <c r="M160" s="589"/>
    </row>
    <row r="161" spans="1:13" x14ac:dyDescent="0.25">
      <c r="A161" s="1"/>
      <c r="E161" s="589"/>
      <c r="F161" s="589"/>
      <c r="G161" s="589"/>
      <c r="H161" s="589"/>
      <c r="I161" s="589"/>
      <c r="J161" s="589"/>
      <c r="K161" s="589"/>
      <c r="L161" s="589"/>
      <c r="M161" s="589"/>
    </row>
    <row r="162" spans="1:13" x14ac:dyDescent="0.25">
      <c r="A162" s="1"/>
      <c r="E162" s="589"/>
      <c r="F162" s="589"/>
      <c r="G162" s="589"/>
      <c r="H162" s="589"/>
      <c r="I162" s="589"/>
      <c r="J162" s="589"/>
      <c r="K162" s="589"/>
      <c r="L162" s="589"/>
      <c r="M162" s="589"/>
    </row>
    <row r="163" spans="1:13" x14ac:dyDescent="0.25">
      <c r="A163" s="1"/>
      <c r="E163" s="589"/>
      <c r="F163" s="589"/>
      <c r="G163" s="589"/>
      <c r="H163" s="589"/>
      <c r="I163" s="589"/>
      <c r="J163" s="589"/>
      <c r="K163" s="589"/>
      <c r="L163" s="589"/>
      <c r="M163" s="589"/>
    </row>
    <row r="164" spans="1:13" x14ac:dyDescent="0.25">
      <c r="A164" s="1"/>
      <c r="E164" s="589"/>
      <c r="F164" s="589"/>
      <c r="G164" s="589"/>
      <c r="H164" s="589"/>
      <c r="I164" s="589"/>
      <c r="J164" s="589"/>
      <c r="K164" s="589"/>
      <c r="L164" s="589"/>
      <c r="M164" s="589"/>
    </row>
    <row r="165" spans="1:13" x14ac:dyDescent="0.25">
      <c r="A165" s="1"/>
      <c r="E165" s="589"/>
      <c r="F165" s="589"/>
      <c r="G165" s="589"/>
      <c r="H165" s="589"/>
      <c r="I165" s="589"/>
      <c r="J165" s="589"/>
      <c r="K165" s="589"/>
      <c r="L165" s="589"/>
      <c r="M165" s="589"/>
    </row>
    <row r="166" spans="1:13" x14ac:dyDescent="0.25">
      <c r="A166" s="1"/>
      <c r="E166" s="589"/>
      <c r="F166" s="589"/>
      <c r="G166" s="589"/>
      <c r="H166" s="589"/>
      <c r="I166" s="589"/>
      <c r="J166" s="589"/>
      <c r="K166" s="589"/>
      <c r="L166" s="589"/>
      <c r="M166" s="589"/>
    </row>
    <row r="167" spans="1:13" x14ac:dyDescent="0.25">
      <c r="A167" s="1"/>
      <c r="E167" s="589"/>
      <c r="F167" s="589"/>
      <c r="G167" s="589"/>
      <c r="H167" s="589"/>
      <c r="I167" s="589"/>
      <c r="J167" s="589"/>
      <c r="K167" s="589"/>
      <c r="L167" s="589"/>
      <c r="M167" s="589"/>
    </row>
    <row r="168" spans="1:13" x14ac:dyDescent="0.25">
      <c r="A168" s="1"/>
      <c r="E168" s="589"/>
      <c r="F168" s="589"/>
      <c r="G168" s="589"/>
      <c r="H168" s="589"/>
      <c r="I168" s="589"/>
      <c r="J168" s="589"/>
      <c r="K168" s="589"/>
      <c r="L168" s="589"/>
      <c r="M168" s="589"/>
    </row>
    <row r="169" spans="1:13" x14ac:dyDescent="0.25">
      <c r="A169" s="1"/>
      <c r="E169" s="589"/>
      <c r="F169" s="589"/>
      <c r="G169" s="589"/>
      <c r="H169" s="589"/>
      <c r="I169" s="589"/>
      <c r="J169" s="589"/>
      <c r="K169" s="589"/>
      <c r="L169" s="589"/>
      <c r="M169" s="589"/>
    </row>
    <row r="170" spans="1:13" x14ac:dyDescent="0.25">
      <c r="A170" s="1"/>
      <c r="E170" s="589"/>
      <c r="F170" s="589"/>
      <c r="G170" s="589"/>
      <c r="H170" s="589"/>
      <c r="I170" s="589"/>
      <c r="J170" s="589"/>
      <c r="K170" s="589"/>
      <c r="L170" s="589"/>
      <c r="M170" s="589"/>
    </row>
    <row r="171" spans="1:13" x14ac:dyDescent="0.25">
      <c r="A171" s="1"/>
      <c r="E171" s="589"/>
      <c r="F171" s="589"/>
      <c r="G171" s="589"/>
      <c r="H171" s="589"/>
      <c r="I171" s="589"/>
      <c r="J171" s="589"/>
      <c r="K171" s="589"/>
      <c r="L171" s="589"/>
      <c r="M171" s="589"/>
    </row>
    <row r="172" spans="1:13" x14ac:dyDescent="0.25">
      <c r="A172" s="1"/>
      <c r="E172" s="589"/>
      <c r="F172" s="589"/>
      <c r="G172" s="589"/>
      <c r="H172" s="589"/>
      <c r="I172" s="589"/>
      <c r="J172" s="589"/>
      <c r="K172" s="589"/>
      <c r="L172" s="589"/>
      <c r="M172" s="589"/>
    </row>
    <row r="173" spans="1:13" x14ac:dyDescent="0.25">
      <c r="A173" s="1"/>
      <c r="E173" s="589"/>
      <c r="F173" s="589"/>
      <c r="G173" s="589"/>
      <c r="H173" s="589"/>
      <c r="I173" s="589"/>
      <c r="J173" s="589"/>
      <c r="K173" s="589"/>
      <c r="L173" s="589"/>
      <c r="M173" s="589"/>
    </row>
    <row r="174" spans="1:13" x14ac:dyDescent="0.25">
      <c r="A174" s="1"/>
      <c r="E174" s="589"/>
      <c r="F174" s="589"/>
      <c r="G174" s="589"/>
      <c r="H174" s="589"/>
      <c r="I174" s="589"/>
      <c r="J174" s="589"/>
      <c r="K174" s="589"/>
      <c r="L174" s="589"/>
      <c r="M174" s="589"/>
    </row>
    <row r="175" spans="1:13" x14ac:dyDescent="0.25">
      <c r="A175" s="1"/>
      <c r="E175" s="589"/>
      <c r="F175" s="589"/>
      <c r="G175" s="589"/>
      <c r="H175" s="589"/>
      <c r="I175" s="589"/>
      <c r="J175" s="589"/>
      <c r="K175" s="589"/>
      <c r="L175" s="589"/>
      <c r="M175" s="589"/>
    </row>
    <row r="176" spans="1:13" x14ac:dyDescent="0.25">
      <c r="A176" s="1"/>
      <c r="E176" s="589"/>
      <c r="F176" s="589"/>
      <c r="G176" s="589"/>
      <c r="H176" s="589"/>
      <c r="I176" s="589"/>
      <c r="J176" s="589"/>
      <c r="K176" s="589"/>
      <c r="L176" s="589"/>
      <c r="M176" s="589"/>
    </row>
    <row r="177" spans="1:13" x14ac:dyDescent="0.25">
      <c r="A177" s="1"/>
      <c r="E177" s="589"/>
      <c r="F177" s="589"/>
      <c r="G177" s="589"/>
      <c r="H177" s="589"/>
      <c r="I177" s="589"/>
      <c r="J177" s="589"/>
      <c r="K177" s="589"/>
      <c r="L177" s="589"/>
      <c r="M177" s="589"/>
    </row>
    <row r="178" spans="1:13" x14ac:dyDescent="0.25">
      <c r="A178" s="1"/>
      <c r="E178" s="589"/>
      <c r="F178" s="589"/>
      <c r="G178" s="589"/>
      <c r="H178" s="589"/>
      <c r="I178" s="589"/>
      <c r="J178" s="589"/>
      <c r="K178" s="589"/>
      <c r="L178" s="589"/>
      <c r="M178" s="589"/>
    </row>
    <row r="179" spans="1:13" x14ac:dyDescent="0.25">
      <c r="A179" s="1"/>
      <c r="E179" s="589"/>
      <c r="F179" s="589"/>
      <c r="G179" s="589"/>
      <c r="H179" s="589"/>
      <c r="I179" s="589"/>
      <c r="J179" s="589"/>
      <c r="K179" s="589"/>
      <c r="L179" s="589"/>
      <c r="M179" s="589"/>
    </row>
    <row r="180" spans="1:13" x14ac:dyDescent="0.25">
      <c r="A180" s="1"/>
      <c r="E180" s="589"/>
      <c r="F180" s="589"/>
      <c r="G180" s="589"/>
      <c r="H180" s="589"/>
      <c r="I180" s="589"/>
      <c r="J180" s="589"/>
      <c r="K180" s="589"/>
      <c r="L180" s="589"/>
      <c r="M180" s="589"/>
    </row>
    <row r="181" spans="1:13" x14ac:dyDescent="0.25">
      <c r="A181" s="1"/>
      <c r="E181" s="589"/>
      <c r="F181" s="589"/>
      <c r="G181" s="589"/>
      <c r="H181" s="589"/>
      <c r="I181" s="589"/>
      <c r="J181" s="589"/>
      <c r="K181" s="589"/>
      <c r="L181" s="589"/>
      <c r="M181" s="589"/>
    </row>
    <row r="182" spans="1:13" x14ac:dyDescent="0.25">
      <c r="A182" s="1"/>
      <c r="E182" s="589"/>
      <c r="F182" s="589"/>
      <c r="G182" s="589"/>
      <c r="H182" s="589"/>
      <c r="I182" s="589"/>
      <c r="J182" s="589"/>
      <c r="K182" s="589"/>
      <c r="L182" s="589"/>
      <c r="M182" s="589"/>
    </row>
    <row r="183" spans="1:13" x14ac:dyDescent="0.25">
      <c r="A183" s="1"/>
      <c r="E183" s="589"/>
      <c r="F183" s="589"/>
      <c r="G183" s="589"/>
      <c r="H183" s="589"/>
      <c r="I183" s="589"/>
      <c r="J183" s="589"/>
      <c r="K183" s="589"/>
      <c r="L183" s="589"/>
      <c r="M183" s="589"/>
    </row>
    <row r="184" spans="1:13" x14ac:dyDescent="0.25">
      <c r="A184" s="1"/>
      <c r="E184" s="589"/>
      <c r="F184" s="589"/>
      <c r="G184" s="589"/>
      <c r="H184" s="589"/>
      <c r="I184" s="589"/>
      <c r="J184" s="589"/>
      <c r="K184" s="589"/>
      <c r="L184" s="589"/>
      <c r="M184" s="589"/>
    </row>
    <row r="185" spans="1:13" x14ac:dyDescent="0.25">
      <c r="A185" s="1"/>
      <c r="E185" s="589"/>
      <c r="F185" s="589"/>
      <c r="G185" s="589"/>
      <c r="H185" s="589"/>
      <c r="I185" s="589"/>
      <c r="J185" s="589"/>
      <c r="K185" s="589"/>
      <c r="L185" s="589"/>
      <c r="M185" s="589"/>
    </row>
    <row r="186" spans="1:13" x14ac:dyDescent="0.25">
      <c r="A186" s="1"/>
      <c r="E186" s="589"/>
      <c r="F186" s="589"/>
      <c r="G186" s="589"/>
      <c r="H186" s="589"/>
      <c r="I186" s="589"/>
      <c r="J186" s="589"/>
      <c r="K186" s="589"/>
      <c r="L186" s="589"/>
      <c r="M186" s="589"/>
    </row>
    <row r="187" spans="1:13" x14ac:dyDescent="0.25">
      <c r="A187" s="1"/>
      <c r="E187" s="589"/>
      <c r="F187" s="589"/>
      <c r="G187" s="589"/>
      <c r="H187" s="589"/>
      <c r="I187" s="589"/>
      <c r="J187" s="589"/>
      <c r="K187" s="589"/>
      <c r="L187" s="589"/>
      <c r="M187" s="589"/>
    </row>
    <row r="188" spans="1:13" x14ac:dyDescent="0.25">
      <c r="A188" s="1"/>
      <c r="E188" s="589"/>
      <c r="F188" s="589"/>
      <c r="G188" s="589"/>
      <c r="H188" s="589"/>
      <c r="I188" s="589"/>
      <c r="J188" s="589"/>
      <c r="K188" s="589"/>
      <c r="L188" s="589"/>
      <c r="M188" s="589"/>
    </row>
    <row r="189" spans="1:13" x14ac:dyDescent="0.25">
      <c r="A189" s="1"/>
      <c r="E189" s="589"/>
      <c r="F189" s="589"/>
      <c r="G189" s="589"/>
      <c r="H189" s="589"/>
      <c r="I189" s="589"/>
      <c r="J189" s="589"/>
      <c r="K189" s="589"/>
      <c r="L189" s="589"/>
      <c r="M189" s="589"/>
    </row>
    <row r="190" spans="1:13" x14ac:dyDescent="0.25">
      <c r="A190" s="1"/>
      <c r="E190" s="589"/>
      <c r="F190" s="589"/>
      <c r="G190" s="589"/>
      <c r="H190" s="589"/>
      <c r="I190" s="589"/>
      <c r="J190" s="589"/>
      <c r="K190" s="589"/>
      <c r="L190" s="589"/>
      <c r="M190" s="589"/>
    </row>
    <row r="191" spans="1:13" x14ac:dyDescent="0.25">
      <c r="A191" s="1"/>
      <c r="E191" s="589"/>
      <c r="F191" s="589"/>
      <c r="G191" s="589"/>
      <c r="H191" s="589"/>
      <c r="I191" s="589"/>
      <c r="J191" s="589"/>
      <c r="K191" s="589"/>
      <c r="L191" s="589"/>
      <c r="M191" s="589"/>
    </row>
    <row r="192" spans="1:13" x14ac:dyDescent="0.25">
      <c r="A192" s="1"/>
      <c r="E192" s="589"/>
      <c r="F192" s="589"/>
      <c r="G192" s="589"/>
      <c r="H192" s="589"/>
      <c r="I192" s="589"/>
      <c r="J192" s="589"/>
      <c r="K192" s="589"/>
      <c r="L192" s="589"/>
      <c r="M192" s="589"/>
    </row>
    <row r="193" spans="1:13" x14ac:dyDescent="0.25">
      <c r="A193" s="1"/>
      <c r="E193" s="589"/>
      <c r="F193" s="589"/>
      <c r="G193" s="589"/>
      <c r="H193" s="589"/>
      <c r="I193" s="589"/>
      <c r="J193" s="589"/>
      <c r="K193" s="589"/>
      <c r="L193" s="589"/>
      <c r="M193" s="589"/>
    </row>
    <row r="194" spans="1:13" x14ac:dyDescent="0.25">
      <c r="A194" s="1"/>
      <c r="E194" s="589"/>
      <c r="F194" s="589"/>
      <c r="G194" s="589"/>
      <c r="H194" s="589"/>
      <c r="I194" s="589"/>
      <c r="J194" s="589"/>
      <c r="K194" s="589"/>
      <c r="L194" s="589"/>
      <c r="M194" s="589"/>
    </row>
    <row r="195" spans="1:13" x14ac:dyDescent="0.25">
      <c r="A195" s="1"/>
      <c r="E195" s="589"/>
      <c r="F195" s="589"/>
      <c r="G195" s="589"/>
      <c r="H195" s="589"/>
      <c r="I195" s="589"/>
      <c r="J195" s="589"/>
      <c r="K195" s="589"/>
      <c r="L195" s="589"/>
      <c r="M195" s="589"/>
    </row>
    <row r="196" spans="1:13" x14ac:dyDescent="0.25">
      <c r="A196" s="1"/>
      <c r="E196" s="589"/>
      <c r="F196" s="589"/>
      <c r="G196" s="589"/>
      <c r="H196" s="589"/>
      <c r="I196" s="589"/>
      <c r="J196" s="589"/>
      <c r="K196" s="589"/>
      <c r="L196" s="589"/>
      <c r="M196" s="589"/>
    </row>
    <row r="197" spans="1:13" x14ac:dyDescent="0.25">
      <c r="A197" s="1"/>
      <c r="E197" s="589"/>
      <c r="F197" s="589"/>
      <c r="G197" s="589"/>
      <c r="H197" s="589"/>
      <c r="I197" s="589"/>
      <c r="J197" s="589"/>
      <c r="K197" s="589"/>
      <c r="L197" s="589"/>
      <c r="M197" s="589"/>
    </row>
    <row r="198" spans="1:13" x14ac:dyDescent="0.25">
      <c r="A198" s="1"/>
      <c r="E198" s="589"/>
      <c r="F198" s="589"/>
      <c r="G198" s="589"/>
      <c r="H198" s="589"/>
      <c r="I198" s="589"/>
      <c r="J198" s="589"/>
      <c r="K198" s="589"/>
      <c r="L198" s="589"/>
      <c r="M198" s="589"/>
    </row>
    <row r="199" spans="1:13" x14ac:dyDescent="0.25">
      <c r="A199" s="1"/>
      <c r="E199" s="589"/>
      <c r="F199" s="589"/>
      <c r="G199" s="589"/>
      <c r="H199" s="589"/>
      <c r="I199" s="589"/>
      <c r="J199" s="589"/>
      <c r="K199" s="589"/>
      <c r="L199" s="589"/>
      <c r="M199" s="589"/>
    </row>
    <row r="200" spans="1:13" x14ac:dyDescent="0.25">
      <c r="A200" s="1"/>
      <c r="E200" s="589"/>
      <c r="F200" s="589"/>
      <c r="G200" s="589"/>
      <c r="H200" s="589"/>
      <c r="I200" s="589"/>
      <c r="J200" s="589"/>
      <c r="K200" s="589"/>
      <c r="L200" s="589"/>
      <c r="M200" s="589"/>
    </row>
    <row r="201" spans="1:13" x14ac:dyDescent="0.25">
      <c r="A201" s="1"/>
      <c r="E201" s="589"/>
      <c r="F201" s="589"/>
      <c r="G201" s="589"/>
      <c r="H201" s="589"/>
      <c r="I201" s="589"/>
      <c r="J201" s="589"/>
      <c r="K201" s="589"/>
      <c r="L201" s="589"/>
      <c r="M201" s="589"/>
    </row>
    <row r="202" spans="1:13" x14ac:dyDescent="0.25">
      <c r="A202" s="1"/>
      <c r="E202" s="589"/>
      <c r="F202" s="589"/>
      <c r="G202" s="589"/>
      <c r="H202" s="589"/>
      <c r="I202" s="589"/>
      <c r="J202" s="589"/>
      <c r="K202" s="589"/>
      <c r="L202" s="589"/>
      <c r="M202" s="589"/>
    </row>
    <row r="203" spans="1:13" x14ac:dyDescent="0.25">
      <c r="A203" s="1"/>
      <c r="E203" s="589"/>
      <c r="F203" s="589"/>
      <c r="G203" s="589"/>
      <c r="H203" s="589"/>
      <c r="I203" s="589"/>
      <c r="J203" s="589"/>
      <c r="K203" s="589"/>
      <c r="L203" s="589"/>
      <c r="M203" s="589"/>
    </row>
    <row r="204" spans="1:13" x14ac:dyDescent="0.25">
      <c r="A204" s="1"/>
      <c r="E204" s="589"/>
      <c r="F204" s="589"/>
      <c r="G204" s="589"/>
      <c r="H204" s="589"/>
      <c r="I204" s="589"/>
      <c r="J204" s="589"/>
      <c r="K204" s="589"/>
      <c r="L204" s="589"/>
      <c r="M204" s="589"/>
    </row>
    <row r="205" spans="1:13" x14ac:dyDescent="0.25">
      <c r="A205" s="1"/>
      <c r="E205" s="589"/>
      <c r="F205" s="589"/>
      <c r="G205" s="589"/>
      <c r="H205" s="589"/>
      <c r="I205" s="589"/>
      <c r="J205" s="589"/>
      <c r="K205" s="589"/>
      <c r="L205" s="589"/>
      <c r="M205" s="589"/>
    </row>
    <row r="206" spans="1:13" x14ac:dyDescent="0.25">
      <c r="A206" s="1"/>
      <c r="E206" s="589"/>
      <c r="F206" s="589"/>
      <c r="G206" s="589"/>
      <c r="H206" s="589"/>
      <c r="I206" s="589"/>
      <c r="J206" s="589"/>
      <c r="K206" s="589"/>
      <c r="L206" s="589"/>
      <c r="M206" s="589"/>
    </row>
    <row r="207" spans="1:13" x14ac:dyDescent="0.25">
      <c r="A207" s="1"/>
      <c r="E207" s="589">
        <f t="shared" ref="E207:E213" si="5">E206+1</f>
        <v>1</v>
      </c>
      <c r="F207" s="589"/>
      <c r="G207" s="589">
        <f t="shared" ref="G207:G229" si="6">G206+1</f>
        <v>1</v>
      </c>
      <c r="H207" s="589"/>
      <c r="I207" s="589"/>
      <c r="J207" s="589"/>
      <c r="K207" s="589"/>
      <c r="L207" s="589"/>
      <c r="M207" s="589"/>
    </row>
    <row r="208" spans="1:13" x14ac:dyDescent="0.25">
      <c r="A208" s="1"/>
      <c r="E208" s="589">
        <f t="shared" si="5"/>
        <v>2</v>
      </c>
      <c r="F208" s="589"/>
      <c r="G208" s="589">
        <f t="shared" si="6"/>
        <v>2</v>
      </c>
      <c r="H208" s="589"/>
      <c r="I208" s="589"/>
      <c r="J208" s="589"/>
      <c r="K208" s="589"/>
      <c r="L208" s="589"/>
      <c r="M208" s="589"/>
    </row>
    <row r="209" spans="1:13" x14ac:dyDescent="0.25">
      <c r="A209" s="1"/>
      <c r="E209" s="589">
        <f t="shared" si="5"/>
        <v>3</v>
      </c>
      <c r="F209" s="589"/>
      <c r="G209" s="589">
        <f t="shared" si="6"/>
        <v>3</v>
      </c>
      <c r="H209" s="589"/>
      <c r="I209" s="589"/>
      <c r="J209" s="589"/>
      <c r="K209" s="589"/>
      <c r="L209" s="589"/>
      <c r="M209" s="589"/>
    </row>
    <row r="210" spans="1:13" x14ac:dyDescent="0.25">
      <c r="A210" s="1"/>
      <c r="E210" s="589">
        <f t="shared" si="5"/>
        <v>4</v>
      </c>
      <c r="F210" s="589"/>
      <c r="G210" s="589">
        <f t="shared" si="6"/>
        <v>4</v>
      </c>
      <c r="H210" s="589"/>
      <c r="I210" s="589"/>
      <c r="J210" s="589"/>
      <c r="K210" s="589"/>
      <c r="L210" s="589"/>
      <c r="M210" s="589"/>
    </row>
    <row r="211" spans="1:13" x14ac:dyDescent="0.25">
      <c r="A211" s="1"/>
      <c r="E211" s="589">
        <f t="shared" si="5"/>
        <v>5</v>
      </c>
      <c r="F211" s="589"/>
      <c r="G211" s="589">
        <f t="shared" si="6"/>
        <v>5</v>
      </c>
      <c r="H211" s="589"/>
      <c r="I211" s="589"/>
      <c r="J211" s="589"/>
      <c r="K211" s="589"/>
      <c r="L211" s="589"/>
      <c r="M211" s="589"/>
    </row>
    <row r="212" spans="1:13" x14ac:dyDescent="0.25">
      <c r="A212" s="1"/>
      <c r="E212" s="589">
        <f t="shared" si="5"/>
        <v>6</v>
      </c>
      <c r="F212" s="589"/>
      <c r="G212" s="589">
        <f t="shared" si="6"/>
        <v>6</v>
      </c>
      <c r="H212" s="589"/>
      <c r="I212" s="589"/>
      <c r="J212" s="589"/>
      <c r="K212" s="589"/>
      <c r="L212" s="589"/>
      <c r="M212" s="589"/>
    </row>
    <row r="213" spans="1:13" x14ac:dyDescent="0.25">
      <c r="A213" s="1"/>
      <c r="E213" s="589">
        <f t="shared" si="5"/>
        <v>7</v>
      </c>
      <c r="F213" s="589"/>
      <c r="G213" s="589">
        <f t="shared" si="6"/>
        <v>7</v>
      </c>
      <c r="H213" s="589"/>
      <c r="I213" s="589"/>
      <c r="J213" s="589"/>
      <c r="K213" s="589"/>
      <c r="L213" s="589"/>
      <c r="M213" s="589"/>
    </row>
    <row r="214" spans="1:13" x14ac:dyDescent="0.25">
      <c r="A214" s="1"/>
      <c r="E214" s="589">
        <f t="shared" ref="E214:E277" si="7">E213+1</f>
        <v>8</v>
      </c>
      <c r="F214" s="589"/>
      <c r="G214" s="589">
        <f t="shared" si="6"/>
        <v>8</v>
      </c>
      <c r="H214" s="589"/>
      <c r="I214" s="589"/>
      <c r="J214" s="589"/>
      <c r="K214" s="589"/>
      <c r="L214" s="589"/>
      <c r="M214" s="589"/>
    </row>
    <row r="215" spans="1:13" x14ac:dyDescent="0.25">
      <c r="A215" s="1"/>
      <c r="E215" s="589">
        <f t="shared" si="7"/>
        <v>9</v>
      </c>
      <c r="F215" s="589"/>
      <c r="G215" s="589">
        <f t="shared" si="6"/>
        <v>9</v>
      </c>
      <c r="H215" s="589"/>
      <c r="I215" s="589"/>
      <c r="J215" s="589"/>
      <c r="K215" s="589"/>
      <c r="L215" s="589"/>
      <c r="M215" s="589"/>
    </row>
    <row r="216" spans="1:13" x14ac:dyDescent="0.25">
      <c r="A216" s="1"/>
      <c r="E216" s="589">
        <f t="shared" si="7"/>
        <v>10</v>
      </c>
      <c r="F216" s="589"/>
      <c r="G216" s="589">
        <f t="shared" si="6"/>
        <v>10</v>
      </c>
      <c r="H216" s="589"/>
      <c r="I216" s="589"/>
      <c r="J216" s="589"/>
      <c r="K216" s="589"/>
      <c r="L216" s="589"/>
      <c r="M216" s="589"/>
    </row>
    <row r="217" spans="1:13" x14ac:dyDescent="0.25">
      <c r="A217" s="1"/>
      <c r="E217" s="589">
        <f t="shared" si="7"/>
        <v>11</v>
      </c>
      <c r="F217" s="589"/>
      <c r="G217" s="589">
        <f t="shared" si="6"/>
        <v>11</v>
      </c>
      <c r="H217" s="589"/>
      <c r="I217" s="589"/>
      <c r="J217" s="589"/>
      <c r="K217" s="589"/>
      <c r="L217" s="589"/>
      <c r="M217" s="589"/>
    </row>
    <row r="218" spans="1:13" x14ac:dyDescent="0.25">
      <c r="A218" s="1"/>
      <c r="E218" s="589">
        <f t="shared" si="7"/>
        <v>12</v>
      </c>
      <c r="F218" s="589"/>
      <c r="G218" s="589">
        <f t="shared" si="6"/>
        <v>12</v>
      </c>
      <c r="H218" s="589"/>
      <c r="I218" s="589"/>
      <c r="J218" s="589"/>
      <c r="K218" s="589"/>
      <c r="L218" s="589"/>
      <c r="M218" s="589"/>
    </row>
    <row r="219" spans="1:13" x14ac:dyDescent="0.25">
      <c r="A219" s="1"/>
      <c r="E219" s="589">
        <f t="shared" si="7"/>
        <v>13</v>
      </c>
      <c r="F219" s="589"/>
      <c r="G219" s="589">
        <f t="shared" si="6"/>
        <v>13</v>
      </c>
      <c r="H219" s="589"/>
      <c r="I219" s="589"/>
      <c r="J219" s="589"/>
      <c r="K219" s="589"/>
      <c r="L219" s="589"/>
      <c r="M219" s="589"/>
    </row>
    <row r="220" spans="1:13" x14ac:dyDescent="0.25">
      <c r="A220" s="1"/>
      <c r="E220" s="589">
        <f t="shared" si="7"/>
        <v>14</v>
      </c>
      <c r="F220" s="589"/>
      <c r="G220" s="589">
        <f t="shared" si="6"/>
        <v>14</v>
      </c>
      <c r="H220" s="589"/>
      <c r="I220" s="589"/>
      <c r="J220" s="589"/>
      <c r="K220" s="589"/>
      <c r="L220" s="589"/>
      <c r="M220" s="589"/>
    </row>
    <row r="221" spans="1:13" x14ac:dyDescent="0.25">
      <c r="A221" s="1"/>
      <c r="E221" s="589">
        <f t="shared" si="7"/>
        <v>15</v>
      </c>
      <c r="F221" s="589"/>
      <c r="G221" s="589">
        <f t="shared" si="6"/>
        <v>15</v>
      </c>
      <c r="H221" s="589"/>
      <c r="I221" s="589"/>
      <c r="J221" s="589"/>
      <c r="K221" s="589"/>
      <c r="L221" s="589"/>
      <c r="M221" s="589"/>
    </row>
    <row r="222" spans="1:13" x14ac:dyDescent="0.25">
      <c r="A222" s="1"/>
      <c r="E222" s="589">
        <f t="shared" si="7"/>
        <v>16</v>
      </c>
      <c r="F222" s="589"/>
      <c r="G222" s="589">
        <f t="shared" si="6"/>
        <v>16</v>
      </c>
      <c r="H222" s="589"/>
      <c r="I222" s="589"/>
      <c r="J222" s="589"/>
      <c r="K222" s="589"/>
      <c r="L222" s="589"/>
      <c r="M222" s="589"/>
    </row>
    <row r="223" spans="1:13" x14ac:dyDescent="0.25">
      <c r="A223" s="1"/>
      <c r="E223" s="589">
        <f t="shared" si="7"/>
        <v>17</v>
      </c>
      <c r="F223" s="589"/>
      <c r="G223" s="589">
        <f t="shared" si="6"/>
        <v>17</v>
      </c>
      <c r="H223" s="589"/>
      <c r="I223" s="589"/>
      <c r="J223" s="589"/>
      <c r="K223" s="589"/>
      <c r="L223" s="589"/>
      <c r="M223" s="589"/>
    </row>
    <row r="224" spans="1:13" x14ac:dyDescent="0.25">
      <c r="A224" s="1"/>
      <c r="E224" s="589">
        <f t="shared" si="7"/>
        <v>18</v>
      </c>
      <c r="F224" s="589"/>
      <c r="G224" s="589">
        <f t="shared" si="6"/>
        <v>18</v>
      </c>
      <c r="H224" s="589"/>
      <c r="I224" s="589"/>
      <c r="J224" s="589"/>
      <c r="K224" s="589"/>
      <c r="L224" s="589"/>
      <c r="M224" s="589"/>
    </row>
    <row r="225" spans="1:13" x14ac:dyDescent="0.25">
      <c r="A225" s="1"/>
      <c r="E225" s="589">
        <f t="shared" si="7"/>
        <v>19</v>
      </c>
      <c r="F225" s="589"/>
      <c r="G225" s="589">
        <f t="shared" si="6"/>
        <v>19</v>
      </c>
      <c r="H225" s="589"/>
      <c r="I225" s="589"/>
      <c r="J225" s="589"/>
      <c r="K225" s="589"/>
      <c r="L225" s="589"/>
      <c r="M225" s="589"/>
    </row>
    <row r="226" spans="1:13" x14ac:dyDescent="0.25">
      <c r="A226" s="1"/>
      <c r="E226" s="589">
        <f t="shared" si="7"/>
        <v>20</v>
      </c>
      <c r="F226" s="589"/>
      <c r="G226" s="589">
        <f t="shared" si="6"/>
        <v>20</v>
      </c>
      <c r="H226" s="589"/>
      <c r="I226" s="589"/>
      <c r="J226" s="589"/>
      <c r="K226" s="589"/>
      <c r="L226" s="589"/>
      <c r="M226" s="589"/>
    </row>
    <row r="227" spans="1:13" x14ac:dyDescent="0.25">
      <c r="A227" s="1"/>
      <c r="E227" s="589">
        <f t="shared" si="7"/>
        <v>21</v>
      </c>
      <c r="F227" s="589"/>
      <c r="G227" s="589">
        <f t="shared" si="6"/>
        <v>21</v>
      </c>
      <c r="H227" s="589"/>
      <c r="I227" s="589"/>
      <c r="J227" s="589"/>
      <c r="K227" s="589"/>
      <c r="L227" s="589"/>
      <c r="M227" s="589"/>
    </row>
    <row r="228" spans="1:13" x14ac:dyDescent="0.25">
      <c r="A228" s="1"/>
      <c r="E228" s="589">
        <f t="shared" si="7"/>
        <v>22</v>
      </c>
      <c r="F228" s="589"/>
      <c r="G228" s="589">
        <f t="shared" si="6"/>
        <v>22</v>
      </c>
      <c r="H228" s="589"/>
      <c r="I228" s="589"/>
      <c r="J228" s="589"/>
      <c r="K228" s="589"/>
      <c r="L228" s="589"/>
      <c r="M228" s="589"/>
    </row>
    <row r="229" spans="1:13" x14ac:dyDescent="0.25">
      <c r="A229" s="1"/>
      <c r="E229" s="589">
        <f t="shared" si="7"/>
        <v>23</v>
      </c>
      <c r="F229" s="589"/>
      <c r="G229" s="589">
        <f t="shared" si="6"/>
        <v>23</v>
      </c>
      <c r="H229" s="589"/>
      <c r="I229" s="589"/>
      <c r="J229" s="589"/>
      <c r="K229" s="589"/>
      <c r="L229" s="589"/>
      <c r="M229" s="589"/>
    </row>
    <row r="230" spans="1:13" x14ac:dyDescent="0.25">
      <c r="A230" s="1"/>
      <c r="E230" s="589">
        <f t="shared" si="7"/>
        <v>24</v>
      </c>
      <c r="F230" s="589"/>
      <c r="G230" s="589">
        <f t="shared" ref="G230:G293" si="8">G229+1</f>
        <v>24</v>
      </c>
      <c r="H230" s="589"/>
      <c r="I230" s="589"/>
      <c r="J230" s="589"/>
      <c r="K230" s="589"/>
      <c r="L230" s="589"/>
      <c r="M230" s="589"/>
    </row>
    <row r="231" spans="1:13" x14ac:dyDescent="0.25">
      <c r="A231" s="1"/>
      <c r="E231" s="589">
        <f t="shared" si="7"/>
        <v>25</v>
      </c>
      <c r="F231" s="589"/>
      <c r="G231" s="589">
        <f t="shared" si="8"/>
        <v>25</v>
      </c>
      <c r="H231" s="589"/>
      <c r="I231" s="589"/>
      <c r="J231" s="589"/>
      <c r="K231" s="589"/>
      <c r="L231" s="589"/>
      <c r="M231" s="589"/>
    </row>
    <row r="232" spans="1:13" x14ac:dyDescent="0.25">
      <c r="A232" s="1"/>
      <c r="E232" s="589">
        <f t="shared" si="7"/>
        <v>26</v>
      </c>
      <c r="F232" s="589"/>
      <c r="G232" s="589">
        <f t="shared" si="8"/>
        <v>26</v>
      </c>
      <c r="H232" s="589"/>
      <c r="I232" s="589"/>
      <c r="J232" s="589"/>
      <c r="K232" s="589"/>
      <c r="L232" s="589"/>
      <c r="M232" s="589"/>
    </row>
    <row r="233" spans="1:13" x14ac:dyDescent="0.25">
      <c r="A233" s="1"/>
      <c r="E233" s="589">
        <f t="shared" si="7"/>
        <v>27</v>
      </c>
      <c r="F233" s="589"/>
      <c r="G233" s="589">
        <f t="shared" si="8"/>
        <v>27</v>
      </c>
      <c r="H233" s="589"/>
      <c r="I233" s="589"/>
      <c r="J233" s="589"/>
      <c r="K233" s="589"/>
      <c r="L233" s="589"/>
      <c r="M233" s="589"/>
    </row>
    <row r="234" spans="1:13" x14ac:dyDescent="0.25">
      <c r="A234" s="1"/>
      <c r="E234" s="589">
        <f t="shared" si="7"/>
        <v>28</v>
      </c>
      <c r="F234" s="589"/>
      <c r="G234" s="589">
        <f t="shared" si="8"/>
        <v>28</v>
      </c>
      <c r="H234" s="589"/>
      <c r="I234" s="589"/>
      <c r="J234" s="589"/>
      <c r="K234" s="589"/>
      <c r="L234" s="589"/>
      <c r="M234" s="589"/>
    </row>
    <row r="235" spans="1:13" x14ac:dyDescent="0.25">
      <c r="A235" s="1"/>
      <c r="E235" s="589">
        <f t="shared" si="7"/>
        <v>29</v>
      </c>
      <c r="F235" s="589"/>
      <c r="G235" s="589">
        <f t="shared" si="8"/>
        <v>29</v>
      </c>
      <c r="H235" s="589"/>
      <c r="I235" s="589"/>
      <c r="J235" s="589"/>
      <c r="K235" s="589"/>
      <c r="L235" s="589"/>
      <c r="M235" s="589"/>
    </row>
    <row r="236" spans="1:13" x14ac:dyDescent="0.25">
      <c r="A236" s="1"/>
      <c r="E236" s="589">
        <f t="shared" si="7"/>
        <v>30</v>
      </c>
      <c r="F236" s="589"/>
      <c r="G236" s="589">
        <f t="shared" si="8"/>
        <v>30</v>
      </c>
      <c r="H236" s="589"/>
      <c r="I236" s="589"/>
      <c r="J236" s="589"/>
      <c r="K236" s="589"/>
      <c r="L236" s="589"/>
      <c r="M236" s="589"/>
    </row>
    <row r="237" spans="1:13" x14ac:dyDescent="0.25">
      <c r="A237" s="1"/>
      <c r="E237" s="589">
        <f t="shared" si="7"/>
        <v>31</v>
      </c>
      <c r="F237" s="589"/>
      <c r="G237" s="589">
        <f t="shared" si="8"/>
        <v>31</v>
      </c>
      <c r="H237" s="589"/>
      <c r="I237" s="589"/>
      <c r="J237" s="589"/>
      <c r="K237" s="589"/>
      <c r="L237" s="589"/>
      <c r="M237" s="589"/>
    </row>
    <row r="238" spans="1:13" x14ac:dyDescent="0.25">
      <c r="A238" s="1"/>
      <c r="E238" s="589">
        <f t="shared" si="7"/>
        <v>32</v>
      </c>
      <c r="F238" s="589"/>
      <c r="G238" s="589">
        <f t="shared" si="8"/>
        <v>32</v>
      </c>
      <c r="H238" s="589"/>
      <c r="I238" s="589"/>
      <c r="J238" s="589"/>
      <c r="K238" s="589"/>
      <c r="L238" s="589"/>
      <c r="M238" s="589"/>
    </row>
    <row r="239" spans="1:13" x14ac:dyDescent="0.25">
      <c r="A239" s="1"/>
      <c r="E239" s="589">
        <f t="shared" si="7"/>
        <v>33</v>
      </c>
      <c r="F239" s="589"/>
      <c r="G239" s="589">
        <f t="shared" si="8"/>
        <v>33</v>
      </c>
      <c r="H239" s="589"/>
      <c r="I239" s="589"/>
      <c r="J239" s="589"/>
      <c r="K239" s="589"/>
      <c r="L239" s="589"/>
      <c r="M239" s="589"/>
    </row>
    <row r="240" spans="1:13" x14ac:dyDescent="0.25">
      <c r="A240" s="1"/>
      <c r="E240" s="589">
        <f t="shared" si="7"/>
        <v>34</v>
      </c>
      <c r="F240" s="589"/>
      <c r="G240" s="589">
        <f t="shared" si="8"/>
        <v>34</v>
      </c>
      <c r="H240" s="589"/>
      <c r="I240" s="589"/>
      <c r="J240" s="589"/>
      <c r="K240" s="589"/>
      <c r="L240" s="589"/>
      <c r="M240" s="589"/>
    </row>
    <row r="241" spans="1:13" x14ac:dyDescent="0.25">
      <c r="A241" s="1"/>
      <c r="E241" s="589">
        <f t="shared" si="7"/>
        <v>35</v>
      </c>
      <c r="F241" s="589"/>
      <c r="G241" s="589">
        <f t="shared" si="8"/>
        <v>35</v>
      </c>
      <c r="H241" s="589"/>
      <c r="I241" s="589"/>
      <c r="J241" s="589"/>
      <c r="K241" s="589"/>
      <c r="L241" s="589"/>
      <c r="M241" s="589"/>
    </row>
    <row r="242" spans="1:13" x14ac:dyDescent="0.25">
      <c r="A242" s="1"/>
      <c r="E242" s="589">
        <f t="shared" si="7"/>
        <v>36</v>
      </c>
      <c r="F242" s="589"/>
      <c r="G242" s="589">
        <f t="shared" si="8"/>
        <v>36</v>
      </c>
      <c r="H242" s="589"/>
      <c r="I242" s="589"/>
      <c r="J242" s="589"/>
      <c r="K242" s="589"/>
      <c r="L242" s="589"/>
      <c r="M242" s="589"/>
    </row>
    <row r="243" spans="1:13" x14ac:dyDescent="0.25">
      <c r="A243" s="1"/>
      <c r="E243" s="589">
        <f t="shared" si="7"/>
        <v>37</v>
      </c>
      <c r="F243" s="589"/>
      <c r="G243" s="589">
        <f t="shared" si="8"/>
        <v>37</v>
      </c>
      <c r="H243" s="589"/>
      <c r="I243" s="589"/>
      <c r="J243" s="589"/>
      <c r="K243" s="589"/>
      <c r="L243" s="589"/>
      <c r="M243" s="589"/>
    </row>
    <row r="244" spans="1:13" x14ac:dyDescent="0.25">
      <c r="A244" s="1"/>
      <c r="E244" s="589">
        <f t="shared" si="7"/>
        <v>38</v>
      </c>
      <c r="F244" s="589"/>
      <c r="G244" s="589">
        <f t="shared" si="8"/>
        <v>38</v>
      </c>
      <c r="H244" s="589"/>
      <c r="I244" s="589"/>
      <c r="J244" s="589"/>
      <c r="K244" s="589"/>
      <c r="L244" s="589"/>
      <c r="M244" s="589"/>
    </row>
    <row r="245" spans="1:13" x14ac:dyDescent="0.25">
      <c r="A245" s="1"/>
      <c r="E245" s="589">
        <f t="shared" si="7"/>
        <v>39</v>
      </c>
      <c r="F245" s="589"/>
      <c r="G245" s="589">
        <f t="shared" si="8"/>
        <v>39</v>
      </c>
      <c r="H245" s="589"/>
      <c r="I245" s="589"/>
      <c r="J245" s="589"/>
      <c r="K245" s="589"/>
      <c r="L245" s="589"/>
      <c r="M245" s="589"/>
    </row>
    <row r="246" spans="1:13" x14ac:dyDescent="0.25">
      <c r="A246" s="1"/>
      <c r="E246" s="589">
        <f t="shared" si="7"/>
        <v>40</v>
      </c>
      <c r="F246" s="589"/>
      <c r="G246" s="589">
        <f t="shared" si="8"/>
        <v>40</v>
      </c>
      <c r="H246" s="589"/>
      <c r="I246" s="589"/>
      <c r="J246" s="589"/>
      <c r="K246" s="589"/>
      <c r="L246" s="589"/>
      <c r="M246" s="589"/>
    </row>
    <row r="247" spans="1:13" x14ac:dyDescent="0.25">
      <c r="A247" s="1"/>
      <c r="E247" s="589">
        <f t="shared" si="7"/>
        <v>41</v>
      </c>
      <c r="F247" s="589"/>
      <c r="G247" s="589">
        <f t="shared" si="8"/>
        <v>41</v>
      </c>
      <c r="H247" s="589"/>
      <c r="I247" s="589"/>
      <c r="J247" s="589"/>
      <c r="K247" s="589"/>
      <c r="L247" s="589"/>
      <c r="M247" s="589"/>
    </row>
    <row r="248" spans="1:13" x14ac:dyDescent="0.25">
      <c r="A248" s="1"/>
      <c r="E248" s="589">
        <f t="shared" si="7"/>
        <v>42</v>
      </c>
      <c r="F248" s="589"/>
      <c r="G248" s="589">
        <f t="shared" si="8"/>
        <v>42</v>
      </c>
      <c r="H248" s="589"/>
      <c r="I248" s="589"/>
      <c r="J248" s="589"/>
      <c r="K248" s="589"/>
      <c r="L248" s="589"/>
      <c r="M248" s="589"/>
    </row>
    <row r="249" spans="1:13" x14ac:dyDescent="0.25">
      <c r="A249" s="1"/>
      <c r="E249" s="589">
        <f t="shared" si="7"/>
        <v>43</v>
      </c>
      <c r="F249" s="589"/>
      <c r="G249" s="589">
        <f t="shared" si="8"/>
        <v>43</v>
      </c>
      <c r="H249" s="589"/>
      <c r="I249" s="589"/>
      <c r="J249" s="589"/>
      <c r="K249" s="589"/>
      <c r="L249" s="589"/>
      <c r="M249" s="589"/>
    </row>
    <row r="250" spans="1:13" x14ac:dyDescent="0.25">
      <c r="A250" s="1"/>
      <c r="E250" s="589">
        <f t="shared" si="7"/>
        <v>44</v>
      </c>
      <c r="F250" s="589"/>
      <c r="G250" s="589">
        <f t="shared" si="8"/>
        <v>44</v>
      </c>
      <c r="H250" s="589"/>
      <c r="I250" s="589"/>
      <c r="J250" s="589"/>
      <c r="K250" s="589"/>
      <c r="L250" s="589"/>
      <c r="M250" s="589"/>
    </row>
    <row r="251" spans="1:13" x14ac:dyDescent="0.25">
      <c r="A251" s="1"/>
      <c r="E251" s="589">
        <f t="shared" si="7"/>
        <v>45</v>
      </c>
      <c r="F251" s="589"/>
      <c r="G251" s="589">
        <f t="shared" si="8"/>
        <v>45</v>
      </c>
      <c r="H251" s="589"/>
      <c r="I251" s="589"/>
      <c r="J251" s="589"/>
      <c r="K251" s="589"/>
      <c r="L251" s="589"/>
      <c r="M251" s="589"/>
    </row>
    <row r="252" spans="1:13" x14ac:dyDescent="0.25">
      <c r="A252" s="1"/>
      <c r="E252" s="589">
        <f t="shared" si="7"/>
        <v>46</v>
      </c>
      <c r="F252" s="589"/>
      <c r="G252" s="589">
        <f t="shared" si="8"/>
        <v>46</v>
      </c>
      <c r="H252" s="589"/>
      <c r="I252" s="589"/>
      <c r="J252" s="589"/>
      <c r="K252" s="589"/>
      <c r="L252" s="589"/>
      <c r="M252" s="589"/>
    </row>
    <row r="253" spans="1:13" x14ac:dyDescent="0.25">
      <c r="A253" s="1"/>
      <c r="E253" s="589">
        <f t="shared" si="7"/>
        <v>47</v>
      </c>
      <c r="F253" s="589"/>
      <c r="G253" s="589">
        <f t="shared" si="8"/>
        <v>47</v>
      </c>
      <c r="H253" s="589"/>
      <c r="I253" s="589"/>
      <c r="J253" s="589"/>
      <c r="K253" s="589"/>
      <c r="L253" s="589"/>
      <c r="M253" s="589"/>
    </row>
    <row r="254" spans="1:13" x14ac:dyDescent="0.25">
      <c r="A254" s="1"/>
      <c r="E254" s="589">
        <f t="shared" si="7"/>
        <v>48</v>
      </c>
      <c r="F254" s="589"/>
      <c r="G254" s="589">
        <f t="shared" si="8"/>
        <v>48</v>
      </c>
      <c r="H254" s="589"/>
      <c r="I254" s="589"/>
      <c r="J254" s="589"/>
      <c r="K254" s="589"/>
      <c r="L254" s="589"/>
      <c r="M254" s="589"/>
    </row>
    <row r="255" spans="1:13" x14ac:dyDescent="0.25">
      <c r="A255" s="1"/>
      <c r="E255" s="589">
        <f t="shared" si="7"/>
        <v>49</v>
      </c>
      <c r="F255" s="589"/>
      <c r="G255" s="589">
        <f t="shared" si="8"/>
        <v>49</v>
      </c>
      <c r="H255" s="589"/>
      <c r="I255" s="589"/>
      <c r="J255" s="589"/>
      <c r="K255" s="589"/>
      <c r="L255" s="589"/>
      <c r="M255" s="589"/>
    </row>
    <row r="256" spans="1:13" x14ac:dyDescent="0.25">
      <c r="A256" s="1"/>
      <c r="E256" s="589">
        <f t="shared" si="7"/>
        <v>50</v>
      </c>
      <c r="F256" s="589"/>
      <c r="G256" s="589">
        <f t="shared" si="8"/>
        <v>50</v>
      </c>
      <c r="H256" s="589"/>
      <c r="I256" s="589"/>
      <c r="J256" s="589"/>
      <c r="K256" s="589"/>
      <c r="L256" s="589"/>
      <c r="M256" s="589"/>
    </row>
    <row r="257" spans="1:13" x14ac:dyDescent="0.25">
      <c r="A257" s="1"/>
      <c r="E257" s="589">
        <f t="shared" si="7"/>
        <v>51</v>
      </c>
      <c r="F257" s="589"/>
      <c r="G257" s="589">
        <f t="shared" si="8"/>
        <v>51</v>
      </c>
      <c r="H257" s="589"/>
      <c r="I257" s="589"/>
      <c r="J257" s="589"/>
      <c r="K257" s="589"/>
      <c r="L257" s="589"/>
      <c r="M257" s="589"/>
    </row>
    <row r="258" spans="1:13" x14ac:dyDescent="0.25">
      <c r="A258" s="1"/>
      <c r="E258" s="589">
        <f t="shared" si="7"/>
        <v>52</v>
      </c>
      <c r="F258" s="589"/>
      <c r="G258" s="589">
        <f t="shared" si="8"/>
        <v>52</v>
      </c>
      <c r="H258" s="589"/>
      <c r="I258" s="589"/>
      <c r="J258" s="589"/>
      <c r="K258" s="589"/>
      <c r="L258" s="589"/>
      <c r="M258" s="589"/>
    </row>
    <row r="259" spans="1:13" x14ac:dyDescent="0.25">
      <c r="A259" s="1"/>
      <c r="E259" s="589">
        <f t="shared" si="7"/>
        <v>53</v>
      </c>
      <c r="F259" s="589"/>
      <c r="G259" s="589">
        <f t="shared" si="8"/>
        <v>53</v>
      </c>
      <c r="H259" s="589"/>
      <c r="I259" s="589"/>
      <c r="J259" s="589"/>
      <c r="K259" s="589"/>
      <c r="L259" s="589"/>
      <c r="M259" s="589"/>
    </row>
    <row r="260" spans="1:13" x14ac:dyDescent="0.25">
      <c r="A260" s="1"/>
      <c r="E260" s="589">
        <f t="shared" si="7"/>
        <v>54</v>
      </c>
      <c r="F260" s="589"/>
      <c r="G260" s="589">
        <f t="shared" si="8"/>
        <v>54</v>
      </c>
      <c r="H260" s="589"/>
      <c r="I260" s="589"/>
      <c r="J260" s="589"/>
      <c r="K260" s="589"/>
      <c r="L260" s="589"/>
      <c r="M260" s="589"/>
    </row>
    <row r="261" spans="1:13" x14ac:dyDescent="0.25">
      <c r="A261" s="1"/>
      <c r="E261" s="589">
        <f t="shared" si="7"/>
        <v>55</v>
      </c>
      <c r="F261" s="589"/>
      <c r="G261" s="589">
        <f t="shared" si="8"/>
        <v>55</v>
      </c>
      <c r="H261" s="589"/>
      <c r="I261" s="589"/>
      <c r="J261" s="589"/>
      <c r="K261" s="589"/>
      <c r="L261" s="589"/>
      <c r="M261" s="589"/>
    </row>
    <row r="262" spans="1:13" x14ac:dyDescent="0.25">
      <c r="A262" s="1"/>
      <c r="E262" s="589">
        <f t="shared" si="7"/>
        <v>56</v>
      </c>
      <c r="F262" s="589"/>
      <c r="G262" s="589">
        <f t="shared" si="8"/>
        <v>56</v>
      </c>
      <c r="H262" s="589"/>
      <c r="I262" s="589"/>
      <c r="J262" s="589"/>
      <c r="K262" s="589"/>
      <c r="L262" s="589"/>
      <c r="M262" s="589"/>
    </row>
    <row r="263" spans="1:13" x14ac:dyDescent="0.25">
      <c r="A263" s="1"/>
      <c r="E263" s="589">
        <f t="shared" si="7"/>
        <v>57</v>
      </c>
      <c r="F263" s="589"/>
      <c r="G263" s="589">
        <f t="shared" si="8"/>
        <v>57</v>
      </c>
      <c r="H263" s="589"/>
      <c r="I263" s="589"/>
      <c r="J263" s="589"/>
      <c r="K263" s="589"/>
      <c r="L263" s="589"/>
      <c r="M263" s="589"/>
    </row>
    <row r="264" spans="1:13" x14ac:dyDescent="0.25">
      <c r="A264" s="1"/>
      <c r="E264" s="589">
        <f t="shared" si="7"/>
        <v>58</v>
      </c>
      <c r="F264" s="589"/>
      <c r="G264" s="589">
        <f t="shared" si="8"/>
        <v>58</v>
      </c>
      <c r="H264" s="589"/>
      <c r="I264" s="589"/>
      <c r="J264" s="589"/>
      <c r="K264" s="589"/>
      <c r="L264" s="589"/>
      <c r="M264" s="589"/>
    </row>
    <row r="265" spans="1:13" x14ac:dyDescent="0.25">
      <c r="A265" s="1"/>
      <c r="E265" s="589">
        <f t="shared" si="7"/>
        <v>59</v>
      </c>
      <c r="F265" s="589"/>
      <c r="G265" s="589">
        <f t="shared" si="8"/>
        <v>59</v>
      </c>
      <c r="H265" s="589"/>
      <c r="I265" s="589"/>
      <c r="J265" s="589"/>
      <c r="K265" s="589"/>
      <c r="L265" s="589"/>
      <c r="M265" s="589"/>
    </row>
    <row r="266" spans="1:13" x14ac:dyDescent="0.25">
      <c r="A266" s="1"/>
      <c r="E266" s="589">
        <f t="shared" si="7"/>
        <v>60</v>
      </c>
      <c r="F266" s="589"/>
      <c r="G266" s="589">
        <f t="shared" si="8"/>
        <v>60</v>
      </c>
      <c r="H266" s="589"/>
      <c r="I266" s="589"/>
      <c r="J266" s="589"/>
      <c r="K266" s="589"/>
      <c r="L266" s="589"/>
      <c r="M266" s="589"/>
    </row>
    <row r="267" spans="1:13" x14ac:dyDescent="0.25">
      <c r="A267" s="1"/>
      <c r="E267" s="589">
        <f t="shared" si="7"/>
        <v>61</v>
      </c>
      <c r="F267" s="589"/>
      <c r="G267" s="589">
        <f t="shared" si="8"/>
        <v>61</v>
      </c>
      <c r="H267" s="589"/>
      <c r="I267" s="589"/>
      <c r="J267" s="589"/>
      <c r="K267" s="589"/>
      <c r="L267" s="589"/>
      <c r="M267" s="589"/>
    </row>
    <row r="268" spans="1:13" x14ac:dyDescent="0.25">
      <c r="A268" s="1"/>
      <c r="E268" s="589">
        <f t="shared" si="7"/>
        <v>62</v>
      </c>
      <c r="F268" s="589"/>
      <c r="G268" s="589">
        <f t="shared" si="8"/>
        <v>62</v>
      </c>
      <c r="H268" s="589"/>
      <c r="I268" s="589"/>
      <c r="J268" s="589"/>
      <c r="K268" s="589"/>
      <c r="L268" s="589"/>
      <c r="M268" s="589"/>
    </row>
    <row r="269" spans="1:13" x14ac:dyDescent="0.25">
      <c r="A269" s="1"/>
      <c r="E269" s="589">
        <f t="shared" si="7"/>
        <v>63</v>
      </c>
      <c r="F269" s="589"/>
      <c r="G269" s="589">
        <f t="shared" si="8"/>
        <v>63</v>
      </c>
      <c r="H269" s="589"/>
      <c r="I269" s="589"/>
      <c r="J269" s="589"/>
      <c r="K269" s="589"/>
      <c r="L269" s="589"/>
      <c r="M269" s="589"/>
    </row>
    <row r="270" spans="1:13" x14ac:dyDescent="0.25">
      <c r="A270" s="1"/>
      <c r="E270" s="589">
        <f t="shared" si="7"/>
        <v>64</v>
      </c>
      <c r="F270" s="589"/>
      <c r="G270" s="589">
        <f t="shared" si="8"/>
        <v>64</v>
      </c>
      <c r="H270" s="589"/>
      <c r="I270" s="589"/>
      <c r="J270" s="589"/>
      <c r="K270" s="589"/>
      <c r="L270" s="589"/>
      <c r="M270" s="589"/>
    </row>
    <row r="271" spans="1:13" x14ac:dyDescent="0.25">
      <c r="A271" s="1"/>
      <c r="E271" s="589">
        <f t="shared" si="7"/>
        <v>65</v>
      </c>
      <c r="F271" s="589"/>
      <c r="G271" s="589">
        <f t="shared" si="8"/>
        <v>65</v>
      </c>
      <c r="H271" s="589"/>
      <c r="I271" s="589"/>
      <c r="J271" s="589"/>
      <c r="K271" s="589"/>
      <c r="L271" s="589"/>
      <c r="M271" s="589"/>
    </row>
    <row r="272" spans="1:13" x14ac:dyDescent="0.25">
      <c r="A272" s="1"/>
      <c r="E272" s="589">
        <f t="shared" si="7"/>
        <v>66</v>
      </c>
      <c r="F272" s="589"/>
      <c r="G272" s="589">
        <f t="shared" si="8"/>
        <v>66</v>
      </c>
      <c r="H272" s="589"/>
      <c r="I272" s="589"/>
      <c r="J272" s="589"/>
      <c r="K272" s="589"/>
      <c r="L272" s="589"/>
      <c r="M272" s="589"/>
    </row>
    <row r="273" spans="1:13" x14ac:dyDescent="0.25">
      <c r="A273" s="1"/>
      <c r="E273" s="589">
        <f t="shared" si="7"/>
        <v>67</v>
      </c>
      <c r="F273" s="589"/>
      <c r="G273" s="589">
        <f t="shared" si="8"/>
        <v>67</v>
      </c>
      <c r="H273" s="589"/>
      <c r="I273" s="589"/>
      <c r="J273" s="589"/>
      <c r="K273" s="589"/>
      <c r="L273" s="589"/>
      <c r="M273" s="589"/>
    </row>
    <row r="274" spans="1:13" x14ac:dyDescent="0.25">
      <c r="A274" s="1"/>
      <c r="E274" s="589">
        <f t="shared" si="7"/>
        <v>68</v>
      </c>
      <c r="F274" s="589"/>
      <c r="G274" s="589">
        <f t="shared" si="8"/>
        <v>68</v>
      </c>
      <c r="H274" s="589"/>
      <c r="I274" s="589"/>
      <c r="J274" s="589"/>
      <c r="K274" s="589"/>
      <c r="L274" s="589"/>
      <c r="M274" s="589"/>
    </row>
    <row r="275" spans="1:13" x14ac:dyDescent="0.25">
      <c r="A275" s="1"/>
      <c r="E275" s="589">
        <f t="shared" si="7"/>
        <v>69</v>
      </c>
      <c r="F275" s="589"/>
      <c r="G275" s="589">
        <f t="shared" si="8"/>
        <v>69</v>
      </c>
      <c r="H275" s="589"/>
      <c r="I275" s="589"/>
      <c r="J275" s="589"/>
      <c r="K275" s="589"/>
      <c r="L275" s="589"/>
      <c r="M275" s="589"/>
    </row>
    <row r="276" spans="1:13" x14ac:dyDescent="0.25">
      <c r="A276" s="1"/>
      <c r="E276" s="589">
        <f t="shared" si="7"/>
        <v>70</v>
      </c>
      <c r="F276" s="589"/>
      <c r="G276" s="589">
        <f t="shared" si="8"/>
        <v>70</v>
      </c>
      <c r="H276" s="589"/>
      <c r="I276" s="589"/>
      <c r="J276" s="589"/>
      <c r="K276" s="589"/>
      <c r="L276" s="589"/>
      <c r="M276" s="589"/>
    </row>
    <row r="277" spans="1:13" x14ac:dyDescent="0.25">
      <c r="A277" s="1"/>
      <c r="E277" s="589">
        <f t="shared" si="7"/>
        <v>71</v>
      </c>
      <c r="F277" s="589"/>
      <c r="G277" s="589">
        <f t="shared" si="8"/>
        <v>71</v>
      </c>
      <c r="H277" s="589"/>
      <c r="I277" s="589"/>
      <c r="J277" s="589"/>
      <c r="K277" s="589"/>
      <c r="L277" s="589"/>
      <c r="M277" s="589"/>
    </row>
    <row r="278" spans="1:13" x14ac:dyDescent="0.25">
      <c r="A278" s="1"/>
      <c r="E278" s="589">
        <f t="shared" ref="E278:E328" si="9">E277+1</f>
        <v>72</v>
      </c>
      <c r="F278" s="589"/>
      <c r="G278" s="589">
        <f t="shared" si="8"/>
        <v>72</v>
      </c>
      <c r="H278" s="589"/>
      <c r="I278" s="589"/>
      <c r="J278" s="589"/>
      <c r="K278" s="589"/>
      <c r="L278" s="589"/>
      <c r="M278" s="589"/>
    </row>
    <row r="279" spans="1:13" x14ac:dyDescent="0.25">
      <c r="A279" s="1"/>
      <c r="E279" s="589">
        <f t="shared" si="9"/>
        <v>73</v>
      </c>
      <c r="F279" s="589"/>
      <c r="G279" s="589">
        <f t="shared" si="8"/>
        <v>73</v>
      </c>
      <c r="H279" s="589"/>
      <c r="I279" s="589"/>
      <c r="J279" s="589"/>
      <c r="K279" s="589"/>
      <c r="L279" s="589"/>
      <c r="M279" s="589"/>
    </row>
    <row r="280" spans="1:13" x14ac:dyDescent="0.25">
      <c r="A280" s="1"/>
      <c r="E280" s="589">
        <f t="shared" si="9"/>
        <v>74</v>
      </c>
      <c r="F280" s="589"/>
      <c r="G280" s="589">
        <f t="shared" si="8"/>
        <v>74</v>
      </c>
      <c r="H280" s="589"/>
      <c r="I280" s="589"/>
      <c r="J280" s="589"/>
      <c r="K280" s="589"/>
      <c r="L280" s="589"/>
      <c r="M280" s="589"/>
    </row>
    <row r="281" spans="1:13" x14ac:dyDescent="0.25">
      <c r="A281" s="1"/>
      <c r="E281" s="589">
        <f t="shared" si="9"/>
        <v>75</v>
      </c>
      <c r="F281" s="589"/>
      <c r="G281" s="589">
        <f t="shared" si="8"/>
        <v>75</v>
      </c>
      <c r="H281" s="589"/>
      <c r="I281" s="589"/>
      <c r="J281" s="589"/>
      <c r="K281" s="589"/>
      <c r="L281" s="589"/>
      <c r="M281" s="589"/>
    </row>
    <row r="282" spans="1:13" x14ac:dyDescent="0.25">
      <c r="A282" s="1"/>
      <c r="E282" s="589">
        <f t="shared" si="9"/>
        <v>76</v>
      </c>
      <c r="F282" s="589"/>
      <c r="G282" s="589">
        <f t="shared" si="8"/>
        <v>76</v>
      </c>
      <c r="H282" s="589"/>
      <c r="I282" s="589"/>
      <c r="J282" s="589"/>
      <c r="K282" s="589"/>
      <c r="L282" s="589"/>
      <c r="M282" s="589"/>
    </row>
    <row r="283" spans="1:13" x14ac:dyDescent="0.25">
      <c r="A283" s="1"/>
      <c r="E283" s="589">
        <f t="shared" si="9"/>
        <v>77</v>
      </c>
      <c r="F283" s="589"/>
      <c r="G283" s="589">
        <f t="shared" si="8"/>
        <v>77</v>
      </c>
      <c r="H283" s="589"/>
      <c r="I283" s="589"/>
      <c r="J283" s="589"/>
      <c r="K283" s="589"/>
      <c r="L283" s="589"/>
      <c r="M283" s="589"/>
    </row>
    <row r="284" spans="1:13" x14ac:dyDescent="0.25">
      <c r="A284" s="1"/>
      <c r="E284" s="589">
        <f t="shared" si="9"/>
        <v>78</v>
      </c>
      <c r="F284" s="589"/>
      <c r="G284" s="589">
        <f t="shared" si="8"/>
        <v>78</v>
      </c>
      <c r="H284" s="589"/>
      <c r="I284" s="589"/>
      <c r="J284" s="589"/>
      <c r="K284" s="589"/>
      <c r="L284" s="589"/>
      <c r="M284" s="589"/>
    </row>
    <row r="285" spans="1:13" x14ac:dyDescent="0.25">
      <c r="A285" s="1"/>
      <c r="E285" s="589">
        <f t="shared" si="9"/>
        <v>79</v>
      </c>
      <c r="F285" s="589"/>
      <c r="G285" s="589">
        <f t="shared" si="8"/>
        <v>79</v>
      </c>
      <c r="H285" s="589"/>
      <c r="I285" s="589"/>
      <c r="J285" s="589"/>
      <c r="K285" s="589"/>
      <c r="L285" s="589"/>
      <c r="M285" s="589"/>
    </row>
    <row r="286" spans="1:13" x14ac:dyDescent="0.25">
      <c r="A286" s="1"/>
      <c r="E286" s="589">
        <f t="shared" si="9"/>
        <v>80</v>
      </c>
      <c r="F286" s="589"/>
      <c r="G286" s="589">
        <f t="shared" si="8"/>
        <v>80</v>
      </c>
      <c r="H286" s="589"/>
      <c r="I286" s="589"/>
      <c r="J286" s="589"/>
      <c r="K286" s="589"/>
      <c r="L286" s="589"/>
      <c r="M286" s="589"/>
    </row>
    <row r="287" spans="1:13" x14ac:dyDescent="0.25">
      <c r="A287" s="1"/>
      <c r="E287" s="589">
        <f t="shared" si="9"/>
        <v>81</v>
      </c>
      <c r="F287" s="589"/>
      <c r="G287" s="589">
        <f t="shared" si="8"/>
        <v>81</v>
      </c>
      <c r="H287" s="589"/>
      <c r="I287" s="589"/>
      <c r="J287" s="589"/>
      <c r="K287" s="589"/>
      <c r="L287" s="589"/>
      <c r="M287" s="589"/>
    </row>
    <row r="288" spans="1:13" x14ac:dyDescent="0.25">
      <c r="A288" s="1"/>
      <c r="E288" s="589">
        <f t="shared" si="9"/>
        <v>82</v>
      </c>
      <c r="F288" s="589"/>
      <c r="G288" s="589">
        <f t="shared" si="8"/>
        <v>82</v>
      </c>
      <c r="H288" s="589"/>
      <c r="I288" s="589"/>
      <c r="J288" s="589"/>
      <c r="K288" s="589"/>
      <c r="L288" s="589"/>
      <c r="M288" s="589"/>
    </row>
    <row r="289" spans="1:13" x14ac:dyDescent="0.25">
      <c r="A289" s="1"/>
      <c r="E289" s="589">
        <f t="shared" si="9"/>
        <v>83</v>
      </c>
      <c r="F289" s="589"/>
      <c r="G289" s="589">
        <f t="shared" si="8"/>
        <v>83</v>
      </c>
      <c r="H289" s="589"/>
      <c r="I289" s="589"/>
      <c r="J289" s="589"/>
      <c r="K289" s="589"/>
      <c r="L289" s="589"/>
      <c r="M289" s="589"/>
    </row>
    <row r="290" spans="1:13" x14ac:dyDescent="0.25">
      <c r="A290" s="1"/>
      <c r="E290" s="589">
        <f t="shared" si="9"/>
        <v>84</v>
      </c>
      <c r="F290" s="589"/>
      <c r="G290" s="589">
        <f t="shared" si="8"/>
        <v>84</v>
      </c>
      <c r="H290" s="589"/>
      <c r="I290" s="589"/>
      <c r="J290" s="589"/>
      <c r="K290" s="589"/>
      <c r="L290" s="589"/>
      <c r="M290" s="589"/>
    </row>
    <row r="291" spans="1:13" x14ac:dyDescent="0.25">
      <c r="A291" s="1"/>
      <c r="E291" s="589">
        <f t="shared" si="9"/>
        <v>85</v>
      </c>
      <c r="F291" s="589"/>
      <c r="G291" s="589">
        <f t="shared" si="8"/>
        <v>85</v>
      </c>
      <c r="H291" s="589"/>
      <c r="I291" s="589"/>
      <c r="J291" s="589"/>
      <c r="K291" s="589"/>
      <c r="L291" s="589"/>
      <c r="M291" s="589"/>
    </row>
    <row r="292" spans="1:13" x14ac:dyDescent="0.25">
      <c r="A292" s="1"/>
      <c r="E292" s="589">
        <f t="shared" si="9"/>
        <v>86</v>
      </c>
      <c r="F292" s="589"/>
      <c r="G292" s="589">
        <f t="shared" si="8"/>
        <v>86</v>
      </c>
      <c r="H292" s="589"/>
      <c r="I292" s="589"/>
      <c r="J292" s="589"/>
      <c r="K292" s="589"/>
      <c r="L292" s="589"/>
      <c r="M292" s="589"/>
    </row>
    <row r="293" spans="1:13" x14ac:dyDescent="0.25">
      <c r="A293" s="1"/>
      <c r="E293" s="589">
        <f t="shared" si="9"/>
        <v>87</v>
      </c>
      <c r="F293" s="589"/>
      <c r="G293" s="589">
        <f t="shared" si="8"/>
        <v>87</v>
      </c>
      <c r="H293" s="589"/>
      <c r="I293" s="589"/>
      <c r="J293" s="589"/>
      <c r="K293" s="589"/>
      <c r="L293" s="589"/>
      <c r="M293" s="589"/>
    </row>
    <row r="294" spans="1:13" x14ac:dyDescent="0.25">
      <c r="A294" s="1"/>
      <c r="E294" s="589">
        <f t="shared" si="9"/>
        <v>88</v>
      </c>
      <c r="F294" s="589"/>
      <c r="G294" s="589">
        <f t="shared" ref="G294:G329" si="10">G293+1</f>
        <v>88</v>
      </c>
      <c r="H294" s="589"/>
      <c r="I294" s="589"/>
      <c r="J294" s="589"/>
      <c r="K294" s="589"/>
      <c r="L294" s="589"/>
      <c r="M294" s="589"/>
    </row>
    <row r="295" spans="1:13" x14ac:dyDescent="0.25">
      <c r="A295" s="1"/>
      <c r="E295" s="589">
        <f t="shared" si="9"/>
        <v>89</v>
      </c>
      <c r="F295" s="589"/>
      <c r="G295" s="589">
        <f t="shared" si="10"/>
        <v>89</v>
      </c>
      <c r="H295" s="589"/>
      <c r="I295" s="589"/>
      <c r="J295" s="589"/>
      <c r="K295" s="589"/>
      <c r="L295" s="589"/>
      <c r="M295" s="589"/>
    </row>
    <row r="296" spans="1:13" x14ac:dyDescent="0.25">
      <c r="A296" s="1"/>
      <c r="E296" s="589">
        <f t="shared" si="9"/>
        <v>90</v>
      </c>
      <c r="F296" s="589"/>
      <c r="G296" s="589">
        <f t="shared" si="10"/>
        <v>90</v>
      </c>
      <c r="H296" s="589"/>
      <c r="I296" s="589"/>
      <c r="J296" s="589"/>
      <c r="K296" s="589"/>
      <c r="L296" s="589"/>
      <c r="M296" s="589"/>
    </row>
    <row r="297" spans="1:13" x14ac:dyDescent="0.25">
      <c r="A297" s="1"/>
      <c r="E297" s="589">
        <f t="shared" si="9"/>
        <v>91</v>
      </c>
      <c r="F297" s="589"/>
      <c r="G297" s="589">
        <f t="shared" si="10"/>
        <v>91</v>
      </c>
      <c r="H297" s="589"/>
      <c r="I297" s="589"/>
      <c r="J297" s="589"/>
      <c r="K297" s="589"/>
      <c r="L297" s="589"/>
      <c r="M297" s="589"/>
    </row>
    <row r="298" spans="1:13" x14ac:dyDescent="0.25">
      <c r="A298" s="1"/>
      <c r="E298" s="589">
        <f t="shared" si="9"/>
        <v>92</v>
      </c>
      <c r="F298" s="589"/>
      <c r="G298" s="589">
        <f t="shared" si="10"/>
        <v>92</v>
      </c>
      <c r="H298" s="589"/>
      <c r="I298" s="589"/>
      <c r="J298" s="589"/>
      <c r="K298" s="589"/>
      <c r="L298" s="589"/>
      <c r="M298" s="589"/>
    </row>
    <row r="299" spans="1:13" x14ac:dyDescent="0.25">
      <c r="A299" s="1"/>
      <c r="E299" s="589">
        <f t="shared" si="9"/>
        <v>93</v>
      </c>
      <c r="F299" s="589"/>
      <c r="G299" s="589">
        <f t="shared" si="10"/>
        <v>93</v>
      </c>
      <c r="H299" s="589"/>
      <c r="I299" s="589"/>
      <c r="J299" s="589"/>
      <c r="K299" s="589"/>
      <c r="L299" s="589"/>
      <c r="M299" s="589"/>
    </row>
    <row r="300" spans="1:13" x14ac:dyDescent="0.25">
      <c r="A300" s="1"/>
      <c r="E300" s="589">
        <f t="shared" si="9"/>
        <v>94</v>
      </c>
      <c r="F300" s="589"/>
      <c r="G300" s="589">
        <f t="shared" si="10"/>
        <v>94</v>
      </c>
      <c r="H300" s="589"/>
      <c r="I300" s="589"/>
      <c r="J300" s="589"/>
      <c r="K300" s="589"/>
      <c r="L300" s="589"/>
      <c r="M300" s="589"/>
    </row>
    <row r="301" spans="1:13" x14ac:dyDescent="0.25">
      <c r="A301" s="1"/>
      <c r="E301" s="589">
        <f t="shared" si="9"/>
        <v>95</v>
      </c>
      <c r="F301" s="589"/>
      <c r="G301" s="589">
        <f t="shared" si="10"/>
        <v>95</v>
      </c>
      <c r="H301" s="589"/>
      <c r="I301" s="589"/>
      <c r="J301" s="589"/>
      <c r="K301" s="589"/>
      <c r="L301" s="589"/>
      <c r="M301" s="589"/>
    </row>
    <row r="302" spans="1:13" x14ac:dyDescent="0.25">
      <c r="A302" s="1"/>
      <c r="E302" s="589">
        <f t="shared" si="9"/>
        <v>96</v>
      </c>
      <c r="F302" s="589"/>
      <c r="G302" s="589">
        <f t="shared" si="10"/>
        <v>96</v>
      </c>
      <c r="H302" s="589"/>
      <c r="I302" s="589"/>
      <c r="J302" s="589"/>
      <c r="K302" s="589"/>
      <c r="L302" s="589"/>
      <c r="M302" s="589"/>
    </row>
    <row r="303" spans="1:13" x14ac:dyDescent="0.25">
      <c r="A303" s="1"/>
      <c r="E303" s="589">
        <f t="shared" si="9"/>
        <v>97</v>
      </c>
      <c r="F303" s="589"/>
      <c r="G303" s="589">
        <f t="shared" si="10"/>
        <v>97</v>
      </c>
      <c r="H303" s="589"/>
      <c r="I303" s="589"/>
      <c r="J303" s="589"/>
      <c r="K303" s="589"/>
      <c r="L303" s="589"/>
      <c r="M303" s="589"/>
    </row>
    <row r="304" spans="1:13" x14ac:dyDescent="0.25">
      <c r="A304" s="1"/>
      <c r="E304" s="589">
        <f t="shared" si="9"/>
        <v>98</v>
      </c>
      <c r="F304" s="589"/>
      <c r="G304" s="589">
        <f t="shared" si="10"/>
        <v>98</v>
      </c>
      <c r="H304" s="589"/>
      <c r="I304" s="589"/>
      <c r="J304" s="589"/>
      <c r="K304" s="589"/>
      <c r="L304" s="589"/>
      <c r="M304" s="589"/>
    </row>
    <row r="305" spans="1:13" x14ac:dyDescent="0.25">
      <c r="A305" s="1"/>
      <c r="E305" s="589">
        <f t="shared" si="9"/>
        <v>99</v>
      </c>
      <c r="F305" s="589"/>
      <c r="G305" s="589">
        <f t="shared" si="10"/>
        <v>99</v>
      </c>
      <c r="H305" s="589"/>
      <c r="I305" s="589"/>
      <c r="J305" s="589"/>
      <c r="K305" s="589"/>
      <c r="L305" s="589"/>
      <c r="M305" s="589"/>
    </row>
    <row r="306" spans="1:13" x14ac:dyDescent="0.25">
      <c r="A306" s="1"/>
      <c r="E306" s="589">
        <f t="shared" si="9"/>
        <v>100</v>
      </c>
      <c r="F306" s="589"/>
      <c r="G306" s="589">
        <f t="shared" si="10"/>
        <v>100</v>
      </c>
      <c r="H306" s="589"/>
      <c r="I306" s="589"/>
      <c r="J306" s="589"/>
      <c r="K306" s="589"/>
      <c r="L306" s="589"/>
      <c r="M306" s="589"/>
    </row>
    <row r="307" spans="1:13" x14ac:dyDescent="0.25">
      <c r="A307" s="1"/>
      <c r="E307" s="589">
        <f t="shared" si="9"/>
        <v>101</v>
      </c>
      <c r="F307" s="589"/>
      <c r="G307" s="589">
        <f t="shared" si="10"/>
        <v>101</v>
      </c>
      <c r="H307" s="589"/>
      <c r="I307" s="589"/>
      <c r="J307" s="589"/>
      <c r="K307" s="589"/>
      <c r="L307" s="589"/>
      <c r="M307" s="589"/>
    </row>
    <row r="308" spans="1:13" x14ac:dyDescent="0.25">
      <c r="A308" s="1"/>
      <c r="E308" s="589">
        <f t="shared" si="9"/>
        <v>102</v>
      </c>
      <c r="F308" s="589"/>
      <c r="G308" s="589">
        <f t="shared" si="10"/>
        <v>102</v>
      </c>
      <c r="H308" s="589"/>
      <c r="I308" s="589"/>
      <c r="J308" s="589"/>
      <c r="K308" s="589"/>
      <c r="L308" s="589"/>
      <c r="M308" s="589"/>
    </row>
    <row r="309" spans="1:13" x14ac:dyDescent="0.25">
      <c r="A309" s="1"/>
      <c r="E309" s="589">
        <f t="shared" si="9"/>
        <v>103</v>
      </c>
      <c r="F309" s="589"/>
      <c r="G309" s="589">
        <f t="shared" si="10"/>
        <v>103</v>
      </c>
      <c r="H309" s="589"/>
      <c r="I309" s="589"/>
      <c r="J309" s="589"/>
      <c r="K309" s="589"/>
      <c r="L309" s="589"/>
      <c r="M309" s="589"/>
    </row>
    <row r="310" spans="1:13" x14ac:dyDescent="0.25">
      <c r="A310" s="1"/>
      <c r="E310" s="589">
        <f t="shared" si="9"/>
        <v>104</v>
      </c>
      <c r="F310" s="589"/>
      <c r="G310" s="589">
        <f t="shared" si="10"/>
        <v>104</v>
      </c>
      <c r="H310" s="589"/>
      <c r="I310" s="589"/>
      <c r="J310" s="589"/>
      <c r="K310" s="589"/>
      <c r="L310" s="589"/>
      <c r="M310" s="589"/>
    </row>
    <row r="311" spans="1:13" x14ac:dyDescent="0.25">
      <c r="A311" s="1"/>
      <c r="E311" s="589">
        <f t="shared" si="9"/>
        <v>105</v>
      </c>
      <c r="F311" s="589"/>
      <c r="G311" s="589">
        <f t="shared" si="10"/>
        <v>105</v>
      </c>
      <c r="H311" s="589"/>
      <c r="I311" s="589"/>
      <c r="J311" s="589"/>
      <c r="K311" s="589"/>
      <c r="L311" s="589"/>
      <c r="M311" s="589"/>
    </row>
    <row r="312" spans="1:13" x14ac:dyDescent="0.25">
      <c r="A312" s="1"/>
      <c r="E312" s="589">
        <f t="shared" si="9"/>
        <v>106</v>
      </c>
      <c r="F312" s="589"/>
      <c r="G312" s="589">
        <f t="shared" si="10"/>
        <v>106</v>
      </c>
      <c r="H312" s="589"/>
      <c r="I312" s="589"/>
      <c r="J312" s="589"/>
      <c r="K312" s="589"/>
      <c r="L312" s="589"/>
      <c r="M312" s="589"/>
    </row>
    <row r="313" spans="1:13" x14ac:dyDescent="0.25">
      <c r="A313" s="1"/>
      <c r="E313" s="589">
        <f t="shared" si="9"/>
        <v>107</v>
      </c>
      <c r="F313" s="589"/>
      <c r="G313" s="589">
        <f t="shared" si="10"/>
        <v>107</v>
      </c>
      <c r="H313" s="589"/>
      <c r="I313" s="589"/>
      <c r="J313" s="589"/>
      <c r="K313" s="589"/>
      <c r="L313" s="589"/>
      <c r="M313" s="589"/>
    </row>
    <row r="314" spans="1:13" x14ac:dyDescent="0.25">
      <c r="A314" s="1"/>
      <c r="E314" s="589">
        <f t="shared" si="9"/>
        <v>108</v>
      </c>
      <c r="F314" s="589"/>
      <c r="G314" s="589">
        <f t="shared" si="10"/>
        <v>108</v>
      </c>
      <c r="H314" s="589"/>
      <c r="I314" s="589"/>
      <c r="J314" s="589"/>
      <c r="K314" s="589"/>
      <c r="L314" s="589"/>
      <c r="M314" s="589"/>
    </row>
    <row r="315" spans="1:13" x14ac:dyDescent="0.25">
      <c r="A315" s="1"/>
      <c r="E315" s="589">
        <f t="shared" si="9"/>
        <v>109</v>
      </c>
      <c r="F315" s="589"/>
      <c r="G315" s="589">
        <f t="shared" si="10"/>
        <v>109</v>
      </c>
      <c r="H315" s="589"/>
      <c r="I315" s="589"/>
      <c r="J315" s="589"/>
      <c r="K315" s="589"/>
      <c r="L315" s="589"/>
      <c r="M315" s="589"/>
    </row>
    <row r="316" spans="1:13" x14ac:dyDescent="0.25">
      <c r="A316" s="1"/>
      <c r="E316" s="589">
        <f t="shared" si="9"/>
        <v>110</v>
      </c>
      <c r="F316" s="589"/>
      <c r="G316" s="589">
        <f t="shared" si="10"/>
        <v>110</v>
      </c>
      <c r="H316" s="589"/>
      <c r="I316" s="589"/>
      <c r="J316" s="589"/>
      <c r="K316" s="589"/>
      <c r="L316" s="589"/>
      <c r="M316" s="589"/>
    </row>
    <row r="317" spans="1:13" x14ac:dyDescent="0.25">
      <c r="A317" s="1"/>
      <c r="E317" s="589">
        <f t="shared" si="9"/>
        <v>111</v>
      </c>
      <c r="F317" s="589"/>
      <c r="G317" s="589">
        <f t="shared" si="10"/>
        <v>111</v>
      </c>
      <c r="H317" s="589"/>
      <c r="I317" s="589"/>
      <c r="J317" s="589"/>
      <c r="K317" s="589"/>
      <c r="L317" s="589"/>
      <c r="M317" s="589"/>
    </row>
    <row r="318" spans="1:13" x14ac:dyDescent="0.25">
      <c r="A318" s="1"/>
      <c r="E318" s="589">
        <f t="shared" si="9"/>
        <v>112</v>
      </c>
      <c r="F318" s="589"/>
      <c r="G318" s="589">
        <f t="shared" si="10"/>
        <v>112</v>
      </c>
      <c r="H318" s="589"/>
      <c r="I318" s="589"/>
      <c r="J318" s="589"/>
      <c r="K318" s="589"/>
      <c r="L318" s="589"/>
      <c r="M318" s="589"/>
    </row>
    <row r="319" spans="1:13" x14ac:dyDescent="0.25">
      <c r="A319" s="1"/>
      <c r="E319" s="589">
        <f t="shared" si="9"/>
        <v>113</v>
      </c>
      <c r="F319" s="589"/>
      <c r="G319" s="589">
        <f t="shared" si="10"/>
        <v>113</v>
      </c>
      <c r="H319" s="589"/>
      <c r="I319" s="589"/>
      <c r="J319" s="589"/>
      <c r="K319" s="589"/>
      <c r="L319" s="589"/>
      <c r="M319" s="589"/>
    </row>
    <row r="320" spans="1:13" x14ac:dyDescent="0.25">
      <c r="A320" s="1"/>
      <c r="E320" s="589">
        <f t="shared" si="9"/>
        <v>114</v>
      </c>
      <c r="F320" s="589"/>
      <c r="G320" s="589">
        <f t="shared" si="10"/>
        <v>114</v>
      </c>
      <c r="H320" s="589"/>
      <c r="I320" s="589"/>
      <c r="J320" s="589"/>
      <c r="K320" s="589"/>
      <c r="L320" s="589"/>
      <c r="M320" s="589"/>
    </row>
    <row r="321" spans="1:13" x14ac:dyDescent="0.25">
      <c r="A321" s="1"/>
      <c r="E321" s="589">
        <f t="shared" si="9"/>
        <v>115</v>
      </c>
      <c r="F321" s="589"/>
      <c r="G321" s="589">
        <f t="shared" si="10"/>
        <v>115</v>
      </c>
      <c r="H321" s="589"/>
      <c r="I321" s="589"/>
      <c r="J321" s="589"/>
      <c r="K321" s="589"/>
      <c r="L321" s="589"/>
      <c r="M321" s="589"/>
    </row>
    <row r="322" spans="1:13" x14ac:dyDescent="0.25">
      <c r="A322" s="1"/>
      <c r="E322" s="589">
        <f t="shared" si="9"/>
        <v>116</v>
      </c>
      <c r="F322" s="589"/>
      <c r="G322" s="589">
        <f t="shared" si="10"/>
        <v>116</v>
      </c>
      <c r="H322" s="589"/>
      <c r="I322" s="589"/>
      <c r="J322" s="589"/>
      <c r="K322" s="589"/>
      <c r="L322" s="589"/>
      <c r="M322" s="589"/>
    </row>
    <row r="323" spans="1:13" x14ac:dyDescent="0.25">
      <c r="A323" s="1"/>
      <c r="E323" s="589">
        <f t="shared" si="9"/>
        <v>117</v>
      </c>
      <c r="F323" s="589"/>
      <c r="G323" s="589">
        <f t="shared" si="10"/>
        <v>117</v>
      </c>
      <c r="H323" s="589"/>
      <c r="I323" s="589"/>
      <c r="J323" s="589"/>
      <c r="K323" s="589"/>
      <c r="L323" s="589"/>
      <c r="M323" s="589"/>
    </row>
    <row r="324" spans="1:13" x14ac:dyDescent="0.25">
      <c r="A324" s="1"/>
      <c r="E324" s="589">
        <f t="shared" si="9"/>
        <v>118</v>
      </c>
      <c r="F324" s="589"/>
      <c r="G324" s="589">
        <f t="shared" si="10"/>
        <v>118</v>
      </c>
      <c r="H324" s="589"/>
      <c r="I324" s="589"/>
      <c r="J324" s="589"/>
      <c r="K324" s="589"/>
      <c r="L324" s="589"/>
      <c r="M324" s="589"/>
    </row>
    <row r="325" spans="1:13" x14ac:dyDescent="0.25">
      <c r="A325" s="1"/>
      <c r="E325" s="589">
        <f t="shared" si="9"/>
        <v>119</v>
      </c>
      <c r="F325" s="589"/>
      <c r="G325" s="589">
        <f t="shared" si="10"/>
        <v>119</v>
      </c>
      <c r="H325" s="589"/>
      <c r="I325" s="589"/>
      <c r="J325" s="589"/>
      <c r="K325" s="589"/>
      <c r="L325" s="589"/>
      <c r="M325" s="589"/>
    </row>
    <row r="326" spans="1:13" x14ac:dyDescent="0.25">
      <c r="A326" s="1"/>
      <c r="E326" s="589">
        <f t="shared" si="9"/>
        <v>120</v>
      </c>
      <c r="F326" s="589"/>
      <c r="G326" s="589">
        <f t="shared" si="10"/>
        <v>120</v>
      </c>
      <c r="H326" s="589"/>
      <c r="I326" s="589"/>
      <c r="J326" s="589"/>
      <c r="K326" s="589"/>
      <c r="L326" s="589"/>
      <c r="M326" s="589"/>
    </row>
    <row r="327" spans="1:13" x14ac:dyDescent="0.25">
      <c r="A327" s="1"/>
      <c r="E327" s="589">
        <f t="shared" si="9"/>
        <v>121</v>
      </c>
      <c r="F327" s="589"/>
      <c r="G327" s="589">
        <f t="shared" si="10"/>
        <v>121</v>
      </c>
      <c r="H327" s="589"/>
      <c r="I327" s="589"/>
      <c r="J327" s="589"/>
      <c r="K327" s="589"/>
      <c r="L327" s="589"/>
      <c r="M327" s="589"/>
    </row>
    <row r="328" spans="1:13" x14ac:dyDescent="0.25">
      <c r="A328" s="1"/>
      <c r="E328" s="589">
        <f t="shared" si="9"/>
        <v>122</v>
      </c>
      <c r="F328" s="589"/>
      <c r="G328" s="589">
        <f t="shared" si="10"/>
        <v>122</v>
      </c>
      <c r="H328" s="589"/>
      <c r="I328" s="589"/>
      <c r="J328" s="589"/>
      <c r="K328" s="589"/>
      <c r="L328" s="589"/>
      <c r="M328" s="589"/>
    </row>
    <row r="329" spans="1:13" x14ac:dyDescent="0.25">
      <c r="A329" s="1"/>
      <c r="E329" s="589"/>
      <c r="F329" s="589"/>
      <c r="G329" s="589">
        <f t="shared" si="10"/>
        <v>123</v>
      </c>
      <c r="H329" s="589"/>
      <c r="I329" s="589"/>
      <c r="J329" s="589"/>
      <c r="K329" s="589"/>
      <c r="L329" s="589"/>
      <c r="M329" s="589"/>
    </row>
    <row r="330" spans="1:13" x14ac:dyDescent="0.25">
      <c r="A330" s="1"/>
      <c r="E330" s="589"/>
      <c r="F330" s="589"/>
      <c r="G330" s="589"/>
      <c r="H330" s="589"/>
      <c r="I330" s="589"/>
      <c r="J330" s="589"/>
      <c r="K330" s="589"/>
      <c r="L330" s="589"/>
      <c r="M330" s="589"/>
    </row>
    <row r="331" spans="1:13" x14ac:dyDescent="0.25">
      <c r="A331" s="1"/>
      <c r="E331" s="589"/>
      <c r="F331" s="589"/>
      <c r="G331" s="589"/>
      <c r="H331" s="589"/>
      <c r="I331" s="589"/>
      <c r="J331" s="589"/>
      <c r="K331" s="589"/>
      <c r="L331" s="589"/>
      <c r="M331" s="589"/>
    </row>
    <row r="332" spans="1:13" x14ac:dyDescent="0.25">
      <c r="A332" s="1"/>
      <c r="E332" s="589"/>
      <c r="F332" s="589"/>
      <c r="G332" s="589"/>
      <c r="H332" s="589"/>
      <c r="I332" s="589"/>
      <c r="J332" s="589"/>
      <c r="K332" s="589"/>
      <c r="L332" s="589"/>
      <c r="M332" s="589"/>
    </row>
    <row r="333" spans="1:13" x14ac:dyDescent="0.25">
      <c r="A333" s="1"/>
      <c r="E333" s="589"/>
      <c r="F333" s="589"/>
      <c r="G333" s="589"/>
      <c r="H333" s="589"/>
      <c r="I333" s="589"/>
      <c r="J333" s="589"/>
      <c r="K333" s="589"/>
      <c r="L333" s="589"/>
      <c r="M333" s="589"/>
    </row>
    <row r="334" spans="1:13" x14ac:dyDescent="0.25">
      <c r="A334" s="1"/>
      <c r="E334" s="589"/>
      <c r="F334" s="589"/>
      <c r="G334" s="589"/>
      <c r="H334" s="589"/>
      <c r="I334" s="589"/>
      <c r="J334" s="589"/>
      <c r="K334" s="589"/>
      <c r="L334" s="589"/>
      <c r="M334" s="589"/>
    </row>
  </sheetData>
  <protectedRanges>
    <protectedRange sqref="E9:M10 E20:M20" name="Range1_2"/>
  </protectedRanges>
  <mergeCells count="3">
    <mergeCell ref="B3:B4"/>
    <mergeCell ref="E3:E4"/>
    <mergeCell ref="E7:M7"/>
  </mergeCells>
  <conditionalFormatting sqref="C49:C52">
    <cfRule type="expression" dxfId="0" priority="1" stopIfTrue="1">
      <formula>AND(OR($C$5="New Operator",$C$5="Existing Operator"),$C49&gt;0)</formula>
    </cfRule>
  </conditionalFormatting>
  <dataValidations count="4">
    <dataValidation type="list" allowBlank="1" showInputMessage="1" showErrorMessage="1" sqref="E67 G67 I67 K67 M67">
      <formula1>$G$99:$G$329</formula1>
    </dataValidation>
    <dataValidation type="list" allowBlank="1" showInputMessage="1" showErrorMessage="1" sqref="E54 G54 I54 K54 M54">
      <formula1>$E$84:$E$179</formula1>
    </dataValidation>
    <dataValidation type="list" allowBlank="1" showInputMessage="1" showErrorMessage="1" sqref="E49 K61 I61 G61 K49 E61 M49 G49 I49 M61">
      <formula1>$E$81:$E$82</formula1>
    </dataValidation>
    <dataValidation type="list" allowBlank="1" showInputMessage="1" showErrorMessage="1" sqref="E3">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Salaries - Year O</vt:lpstr>
      <vt:lpstr>Salaries - Year 1</vt:lpstr>
      <vt:lpstr>Salaries - Year 2</vt:lpstr>
      <vt:lpstr>Salaries - Year 3</vt:lpstr>
      <vt:lpstr>Salaries - Year 4</vt:lpstr>
      <vt:lpstr>Salaries - Year 5</vt:lpstr>
      <vt:lpstr>Revenues-Per Capita</vt:lpstr>
      <vt:lpstr>Revenues-Federal &amp; State</vt:lpstr>
      <vt:lpstr>Budget with Assumptions</vt:lpstr>
      <vt:lpstr>Budget Summary</vt:lpstr>
      <vt:lpstr>Loans</vt:lpstr>
      <vt:lpstr>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Mariah Crowe</dc:creator>
  <cp:lastModifiedBy>ssimmonscrowe@okwu.edu</cp:lastModifiedBy>
  <cp:lastPrinted>2017-05-12T17:04:59Z</cp:lastPrinted>
  <dcterms:created xsi:type="dcterms:W3CDTF">2017-04-28T04:56:54Z</dcterms:created>
  <dcterms:modified xsi:type="dcterms:W3CDTF">2018-05-01T20:49:04Z</dcterms:modified>
</cp:coreProperties>
</file>