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35" windowWidth="15240" windowHeight="8100" firstSheet="1" activeTab="1"/>
  </bookViews>
  <sheets>
    <sheet name="Data Export" sheetId="8" state="hidden" r:id="rId1"/>
    <sheet name="Fund Compliance" sheetId="2" r:id="rId2"/>
    <sheet name="Capital Outlay" sheetId="3" r:id="rId3"/>
    <sheet name="Parent Compact" sheetId="5" r:id="rId4"/>
    <sheet name="Data" sheetId="7" state="hidden" r:id="rId5"/>
  </sheets>
  <definedNames>
    <definedName name="AP_Comments">#REF!</definedName>
    <definedName name="AP_Communication">#REF!</definedName>
    <definedName name="AP_Intervention">#REF!</definedName>
    <definedName name="AP_Network_ID">#REF!</definedName>
    <definedName name="AP_Prevention">#REF!</definedName>
    <definedName name="AP_School_ID">#REF!</definedName>
    <definedName name="AP_School_Name">#REF!</definedName>
    <definedName name="Attendance_Name">#REF!</definedName>
    <definedName name="CA_1_Account">'Capital Outlay'!$G$14</definedName>
    <definedName name="CA_1_Description">'Capital Outlay'!$C$12</definedName>
    <definedName name="CA_1_Funding">'Capital Outlay'!$C$14</definedName>
    <definedName name="CA_1_Program">'Capital Outlay'!$E$14</definedName>
    <definedName name="CA_1_Quantity">'Capital Outlay'!$K$14</definedName>
    <definedName name="CA_1_Room">'Capital Outlay'!$L$12</definedName>
    <definedName name="CA_1_Total_Cost">'Capital Outlay'!$M$14</definedName>
    <definedName name="CA_1_Unit">'Capital Outlay'!$I$14</definedName>
    <definedName name="CA_1_Use">'Capital Outlay'!$G$12</definedName>
    <definedName name="CA_10_Account">'Capital Outlay'!$G$59</definedName>
    <definedName name="CA_10_Description">'Capital Outlay'!$C$57</definedName>
    <definedName name="CA_10_Funding">'Capital Outlay'!$C$59</definedName>
    <definedName name="CA_10_Program">'Capital Outlay'!$E$59</definedName>
    <definedName name="CA_10_Quantity">'Capital Outlay'!$K$59</definedName>
    <definedName name="CA_10_Room">'Capital Outlay'!$L$57</definedName>
    <definedName name="CA_10_Total_Cost">'Capital Outlay'!$M$59</definedName>
    <definedName name="CA_10_Unit">'Capital Outlay'!$I$59</definedName>
    <definedName name="CA_10_Use">'Capital Outlay'!$G$57</definedName>
    <definedName name="CA_2_Account">'Capital Outlay'!$G$19</definedName>
    <definedName name="CA_2_Description">'Capital Outlay'!$C$17</definedName>
    <definedName name="CA_2_Funding">'Capital Outlay'!$C$19</definedName>
    <definedName name="CA_2_Program">'Capital Outlay'!$E$19</definedName>
    <definedName name="CA_2_Quantity">'Capital Outlay'!$K$19</definedName>
    <definedName name="CA_2_Room">'Capital Outlay'!$L$17</definedName>
    <definedName name="CA_2_Total_Cost">'Capital Outlay'!$M$19</definedName>
    <definedName name="CA_2_Unit">'Capital Outlay'!$I$19</definedName>
    <definedName name="CA_2_Use">'Capital Outlay'!$G$17</definedName>
    <definedName name="CA_3_Account">'Capital Outlay'!$G$24</definedName>
    <definedName name="CA_3_Description">'Capital Outlay'!$C$22</definedName>
    <definedName name="CA_3_Funding">'Capital Outlay'!$C$24</definedName>
    <definedName name="CA_3_Program">'Capital Outlay'!$E$24</definedName>
    <definedName name="CA_3_Quantity">'Capital Outlay'!$K$24</definedName>
    <definedName name="CA_3_Room">'Capital Outlay'!$L$22</definedName>
    <definedName name="CA_3_Total_Cost">'Capital Outlay'!$M$24</definedName>
    <definedName name="CA_3_Unit">'Capital Outlay'!$I$24</definedName>
    <definedName name="CA_3_Use">'Capital Outlay'!$G$22</definedName>
    <definedName name="CA_4_Account">'Capital Outlay'!$G$29</definedName>
    <definedName name="CA_4_Description">'Capital Outlay'!$C$27</definedName>
    <definedName name="CA_4_Funding">'Capital Outlay'!$C$29</definedName>
    <definedName name="CA_4_Program">'Capital Outlay'!$E$29</definedName>
    <definedName name="CA_4_Quantity">'Capital Outlay'!$K$29</definedName>
    <definedName name="CA_4_Room">'Capital Outlay'!$L$27</definedName>
    <definedName name="CA_4_Total_Cost">'Capital Outlay'!$M$29</definedName>
    <definedName name="CA_4_Unit">'Capital Outlay'!$I$29</definedName>
    <definedName name="CA_4_Use">'Capital Outlay'!$G$27</definedName>
    <definedName name="CA_5_Account">'Capital Outlay'!$G$34</definedName>
    <definedName name="CA_5_Description">'Capital Outlay'!$C$32</definedName>
    <definedName name="CA_5_Funding">'Capital Outlay'!$C$34</definedName>
    <definedName name="CA_5_Program">'Capital Outlay'!$E$34</definedName>
    <definedName name="CA_5_Quantity">'Capital Outlay'!$K$34</definedName>
    <definedName name="CA_5_Room">'Capital Outlay'!$L$32</definedName>
    <definedName name="CA_5_Total_Cost">'Capital Outlay'!$M$34</definedName>
    <definedName name="CA_5_Unit">'Capital Outlay'!$I$34</definedName>
    <definedName name="CA_5_Use">'Capital Outlay'!$G$32</definedName>
    <definedName name="CA_6_Account">'Capital Outlay'!$G$39</definedName>
    <definedName name="CA_6_Description">'Capital Outlay'!$C$37</definedName>
    <definedName name="CA_6_Funding">'Capital Outlay'!$C$39</definedName>
    <definedName name="CA_6_Program">'Capital Outlay'!$E$39</definedName>
    <definedName name="CA_6_Quantity">'Capital Outlay'!$K$39</definedName>
    <definedName name="CA_6_Room">'Capital Outlay'!$L$37</definedName>
    <definedName name="CA_6_Total_Cost">'Capital Outlay'!$M$39</definedName>
    <definedName name="CA_6_Unit">'Capital Outlay'!$I$39</definedName>
    <definedName name="CA_6_Use">'Capital Outlay'!$G$37</definedName>
    <definedName name="CA_7_Account">'Capital Outlay'!$G$44</definedName>
    <definedName name="CA_7_Description">'Capital Outlay'!$C$42</definedName>
    <definedName name="CA_7_Funding">'Capital Outlay'!$C$44</definedName>
    <definedName name="CA_7_Program">'Capital Outlay'!$E$44</definedName>
    <definedName name="CA_7_Quantity">'Capital Outlay'!$K$44</definedName>
    <definedName name="CA_7_Room">'Capital Outlay'!$L$42</definedName>
    <definedName name="CA_7_Total_Cost">'Capital Outlay'!$M$44</definedName>
    <definedName name="CA_7_Unit">'Capital Outlay'!$I$44</definedName>
    <definedName name="CA_7_Use">'Capital Outlay'!$G$42</definedName>
    <definedName name="CA_8_Account">'Capital Outlay'!$G$49</definedName>
    <definedName name="CA_8_Description">'Capital Outlay'!$C$47</definedName>
    <definedName name="CA_8_Funding">'Capital Outlay'!$C$49</definedName>
    <definedName name="CA_8_Program">'Capital Outlay'!$E$49</definedName>
    <definedName name="CA_8_Quantity">'Capital Outlay'!$K$49</definedName>
    <definedName name="CA_8_Room">'Capital Outlay'!$L$47</definedName>
    <definedName name="CA_8_Total_Cost">'Capital Outlay'!$M$49</definedName>
    <definedName name="CA_8_Unit">'Capital Outlay'!$I$49</definedName>
    <definedName name="CA_8_Use">'Capital Outlay'!$G$47</definedName>
    <definedName name="CA_9_Account">'Capital Outlay'!$G$54</definedName>
    <definedName name="CA_9_Description">'Capital Outlay'!$C$52</definedName>
    <definedName name="CA_9_Funding">'Capital Outlay'!$C$54</definedName>
    <definedName name="CA_9_Program">'Capital Outlay'!$E$54</definedName>
    <definedName name="CA_9_Quantity">'Capital Outlay'!$K$54</definedName>
    <definedName name="CA_9_Room">'Capital Outlay'!$L$52</definedName>
    <definedName name="CA_9_Total_Cost">'Capital Outlay'!$M$54</definedName>
    <definedName name="CA_9_Unit">'Capital Outlay'!$I$54</definedName>
    <definedName name="CA_9_Use">'Capital Outlay'!$G$52</definedName>
    <definedName name="Capital_Full_Name">'Capital Outlay'!$B$67:$B$753</definedName>
    <definedName name="FC_FULL_PARTICIPATION">'Fund Compliance'!$C$75</definedName>
    <definedName name="FC_LANG_INST_1">'Fund Compliance'!$C$79</definedName>
    <definedName name="FC_LANG_INST_2">'Fund Compliance'!$C$80</definedName>
    <definedName name="FC_LANG_INST_3">'Fund Compliance'!$C$81</definedName>
    <definedName name="FC_LANG_INST_4">'Fund Compliance'!$C$82</definedName>
    <definedName name="FC_LANG_INST_5">'Fund Compliance'!$C$83</definedName>
    <definedName name="FC_LANG_INST_6">'Fund Compliance'!$C$84</definedName>
    <definedName name="FC_NCLB_Schoolwide">'Fund Compliance'!$C$13</definedName>
    <definedName name="FC_NCLB_TA">'Fund Compliance'!$C$14</definedName>
    <definedName name="FC_NCLB_TA_Number">'Fund Compliance'!$C$15</definedName>
    <definedName name="FC_SGSA">'Fund Compliance'!$C$12</definedName>
    <definedName name="FC_SGSA_1">'Fund Compliance'!$C$18</definedName>
    <definedName name="FC_SGSA_2">'Fund Compliance'!$C$19</definedName>
    <definedName name="FC_SGSA_3">'Fund Compliance'!$C$20</definedName>
    <definedName name="FC_SGSA_4">'Fund Compliance'!$C$21</definedName>
    <definedName name="FC_SGSA_5">'Fund Compliance'!$C$22</definedName>
    <definedName name="FC_SGSA_6">'Fund Compliance'!$C$23</definedName>
    <definedName name="FC_SGSA_7">'Fund Compliance'!$C$24</definedName>
    <definedName name="FC_SGSA_8">'Fund Compliance'!$C$25</definedName>
    <definedName name="FC_SW_1">'Fund Compliance'!$C$28</definedName>
    <definedName name="FC_SW_2a">'Fund Compliance'!$C$29</definedName>
    <definedName name="FC_SW_2b">'Fund Compliance'!$C$30</definedName>
    <definedName name="FC_SW_2C">'Fund Compliance'!$C$31</definedName>
    <definedName name="FC_SW_3">'Fund Compliance'!$C$32</definedName>
    <definedName name="FC_SW_4">'Fund Compliance'!$C$34</definedName>
    <definedName name="FC_SW_5">'Fund Compliance'!$C$35</definedName>
    <definedName name="FC_SW_6">'Fund Compliance'!$C$36</definedName>
    <definedName name="FC_SW_7">'Fund Compliance'!$C$37</definedName>
    <definedName name="FC_SW_8">'Fund Compliance'!$C$38</definedName>
    <definedName name="FC_SW_9">'Fund Compliance'!$C$39</definedName>
    <definedName name="FC_SW_AA_1">'Fund Compliance'!$C$42</definedName>
    <definedName name="FC_SW_AA_2">'Fund Compliance'!$C$43</definedName>
    <definedName name="FC_SW_AA_3">'Fund Compliance'!$C$44</definedName>
    <definedName name="FC_TA_1">'Fund Compliance'!$C$53</definedName>
    <definedName name="FC_TA_2">'Fund Compliance'!$C$54</definedName>
    <definedName name="FC_TA_3">'Fund Compliance'!$C$55</definedName>
    <definedName name="FC_TA_4">'Fund Compliance'!$C$56</definedName>
    <definedName name="FC_TA_5">'Fund Compliance'!$C$59</definedName>
    <definedName name="FC_TA_6">'Fund Compliance'!$C$60</definedName>
    <definedName name="FC_TA_7">'Fund Compliance'!$C$61</definedName>
    <definedName name="FC_TA_8">'Fund Compliance'!$C$62</definedName>
    <definedName name="FC_TA_AA_1">'Fund Compliance'!$C$65</definedName>
    <definedName name="FC_TA_AA_2">'Fund Compliance'!$C$66</definedName>
    <definedName name="FC_TA_AA_3">'Fund Compliance'!$C$67</definedName>
    <definedName name="FC_TA_COMP_1">'Fund Compliance'!$C$47</definedName>
    <definedName name="FC_TA_COMP_2">'Fund Compliance'!$C$48</definedName>
    <definedName name="FC_TA_COMP_3">'Fund Compliance'!$C$49</definedName>
    <definedName name="FC_TA_COMP_4">'Fund Compliance'!$C$50</definedName>
    <definedName name="Fund_Full_Name">'Fund Compliance'!$B$87:$B$773</definedName>
    <definedName name="FUNDING_SOURCE">'Capital Outlay'!$B$761:$B$762</definedName>
    <definedName name="ISBE_ID">Data!$C$2:$C$688</definedName>
    <definedName name="Oracle_ID">Data!$D$2:$D$107</definedName>
    <definedName name="Parent_School_Name">'Parent Compact'!$B$42:$B$728</definedName>
    <definedName name="PC_Compact_1">'Parent Compact'!$C$33</definedName>
    <definedName name="PC_Compact_2">'Parent Compact'!$C$34</definedName>
    <definedName name="PC_Compact_3">'Parent Compact'!$C$35</definedName>
    <definedName name="PC_Compact_4">'Parent Compact'!$C$36</definedName>
    <definedName name="PC_Compact_5">'Parent Compact'!$C$37</definedName>
    <definedName name="PC_Compact_6">'Parent Compact'!$C$38</definedName>
    <definedName name="PC_Compact_7">'Parent Compact'!$C$39</definedName>
    <definedName name="PC_Compact_8">'Parent Compact'!$C$40</definedName>
    <definedName name="PC_Implementation_1">'Parent Compact'!$C$25</definedName>
    <definedName name="PC_Implementation_2">'Parent Compact'!$C$26</definedName>
    <definedName name="PC_Implementation_3">'Parent Compact'!$C$27</definedName>
    <definedName name="PC_Implementation_4">'Parent Compact'!$C$28</definedName>
    <definedName name="PC_Implementation_5">'Parent Compact'!$C$29</definedName>
    <definedName name="PC_Policy_1">'Parent Compact'!$C$12</definedName>
    <definedName name="PC_Policy_10">'Parent Compact'!$C$21</definedName>
    <definedName name="PC_Policy_11">'Parent Compact'!$C$22</definedName>
    <definedName name="PC_Policy_2">'Parent Compact'!$C$13</definedName>
    <definedName name="PC_Policy_3">'Parent Compact'!$C$14</definedName>
    <definedName name="PC_Policy_4">'Parent Compact'!$C$15</definedName>
    <definedName name="PC_Policy_5">'Parent Compact'!$C$16</definedName>
    <definedName name="PC_Policy_6">'Parent Compact'!$C$17</definedName>
    <definedName name="PC_Policy_7">'Parent Compact'!$C$18</definedName>
    <definedName name="PC_Policy_8">'Parent Compact'!$C$19</definedName>
    <definedName name="PC_Policy_9">'Parent Compact'!$C$20</definedName>
    <definedName name="_xlnm.Print_Area" localSheetId="2">'Capital Outlay'!$A$1:$N$59</definedName>
    <definedName name="_xlnm.Print_Area" localSheetId="1">'Fund Compliance'!$A$1:$D$84</definedName>
    <definedName name="_xlnm.Print_Area" localSheetId="3">'Parent Compact'!$A$1:$D$46</definedName>
    <definedName name="_xlnm.Print_Titles" localSheetId="2">'Capital Outlay'!$1:$10</definedName>
    <definedName name="_xlnm.Print_Titles" localSheetId="1">'Fund Compliance'!$1:$10</definedName>
    <definedName name="_xlnm.Print_Titles" localSheetId="3">'Parent Compact'!$1:$10</definedName>
    <definedName name="School_Full_Name">Data!$F$2:$F$688</definedName>
    <definedName name="School_ID">Data!$A$2:$A$688</definedName>
    <definedName name="School_Selected">'Fund Compliance'!$B$5</definedName>
    <definedName name="School_Short_Name">Data!$E$2:$E$688</definedName>
    <definedName name="Unit_Number">Data!$B$2:$B$107</definedName>
  </definedNames>
  <calcPr calcId="144525"/>
</workbook>
</file>

<file path=xl/calcChain.xml><?xml version="1.0" encoding="utf-8"?>
<calcChain xmlns="http://schemas.openxmlformats.org/spreadsheetml/2006/main">
  <c r="FQ2" i="8" l="1"/>
  <c r="FP2" i="8"/>
  <c r="FN2" i="8"/>
  <c r="FO2" i="8"/>
  <c r="FM2" i="8"/>
  <c r="C2" i="8"/>
  <c r="FL2" i="8"/>
  <c r="A2" i="8"/>
  <c r="FK2" i="8"/>
  <c r="FJ2" i="8"/>
  <c r="FI2" i="8"/>
  <c r="FH2" i="8"/>
  <c r="FG2" i="8"/>
  <c r="FF2" i="8"/>
  <c r="FE2" i="8"/>
  <c r="FD2" i="8"/>
  <c r="FC2" i="8"/>
  <c r="FB2" i="8"/>
  <c r="FA2" i="8"/>
  <c r="EZ2" i="8"/>
  <c r="EY2" i="8"/>
  <c r="EX2" i="8"/>
  <c r="EW2" i="8"/>
  <c r="EV2" i="8"/>
  <c r="EU2" i="8"/>
  <c r="ET2" i="8"/>
  <c r="ES2" i="8"/>
  <c r="ER2" i="8"/>
  <c r="EQ2" i="8"/>
  <c r="EP2" i="8"/>
  <c r="EO2" i="8"/>
  <c r="EN2" i="8"/>
  <c r="EM2" i="8"/>
  <c r="EK2" i="8"/>
  <c r="EJ2" i="8"/>
  <c r="EI2" i="8"/>
  <c r="EH2" i="8"/>
  <c r="EG2" i="8"/>
  <c r="EF2" i="8"/>
  <c r="EE2" i="8"/>
  <c r="ED2" i="8"/>
  <c r="EB2" i="8"/>
  <c r="EA2" i="8"/>
  <c r="DZ2" i="8"/>
  <c r="DY2" i="8"/>
  <c r="DX2" i="8"/>
  <c r="DW2" i="8"/>
  <c r="DV2" i="8"/>
  <c r="DU2" i="8"/>
  <c r="DS2" i="8"/>
  <c r="DR2" i="8"/>
  <c r="DQ2" i="8"/>
  <c r="DP2" i="8"/>
  <c r="DO2" i="8"/>
  <c r="DN2" i="8"/>
  <c r="DM2" i="8"/>
  <c r="DL2" i="8"/>
  <c r="DC2" i="8"/>
  <c r="DD2" i="8"/>
  <c r="DE2" i="8"/>
  <c r="DF2" i="8"/>
  <c r="DG2" i="8"/>
  <c r="DH2" i="8"/>
  <c r="DI2" i="8"/>
  <c r="DJ2" i="8"/>
  <c r="DA2" i="8"/>
  <c r="CZ2" i="8"/>
  <c r="CY2" i="8"/>
  <c r="CX2" i="8"/>
  <c r="CW2" i="8"/>
  <c r="CV2" i="8"/>
  <c r="CU2" i="8"/>
  <c r="CT2" i="8"/>
  <c r="CR2" i="8"/>
  <c r="CQ2" i="8"/>
  <c r="CP2" i="8"/>
  <c r="CO2" i="8"/>
  <c r="CN2" i="8"/>
  <c r="CM2" i="8"/>
  <c r="CL2" i="8"/>
  <c r="CK2" i="8"/>
  <c r="CI2" i="8"/>
  <c r="CH2" i="8"/>
  <c r="CG2" i="8"/>
  <c r="CF2" i="8"/>
  <c r="CE2" i="8"/>
  <c r="CD2" i="8"/>
  <c r="CC2" i="8"/>
  <c r="CB2" i="8"/>
  <c r="BZ2" i="8"/>
  <c r="BY2" i="8"/>
  <c r="BX2" i="8"/>
  <c r="BW2" i="8"/>
  <c r="BV2" i="8"/>
  <c r="BU2" i="8"/>
  <c r="BT2" i="8"/>
  <c r="BS2" i="8"/>
  <c r="BQ2" i="8"/>
  <c r="BP2" i="8"/>
  <c r="BO2" i="8"/>
  <c r="BN2" i="8"/>
  <c r="BM2" i="8"/>
  <c r="BL2" i="8"/>
  <c r="BK2" i="8"/>
  <c r="BJ2" i="8"/>
  <c r="BH2" i="8"/>
  <c r="BG2" i="8"/>
  <c r="BF2" i="8"/>
  <c r="BE2" i="8"/>
  <c r="BD2" i="8"/>
  <c r="BC2" i="8"/>
  <c r="BB2" i="8"/>
  <c r="BA2" i="8"/>
  <c r="AZ2" i="8" l="1"/>
  <c r="AY2" i="8"/>
  <c r="AX2" i="8"/>
  <c r="AW2" i="8"/>
  <c r="AV2" i="8"/>
  <c r="AU2" i="8"/>
  <c r="AT2" i="8"/>
  <c r="AS2" i="8"/>
  <c r="AR2" i="8"/>
  <c r="AQ2" i="8"/>
  <c r="AP2" i="8"/>
  <c r="AO2" i="8"/>
  <c r="AN2" i="8"/>
  <c r="AM2" i="8"/>
  <c r="AL2" i="8"/>
  <c r="AK2" i="8"/>
  <c r="AJ2" i="8"/>
  <c r="AI2" i="8"/>
  <c r="AH2" i="8"/>
  <c r="AG2" i="8"/>
  <c r="AF2" i="8"/>
  <c r="AE2" i="8"/>
  <c r="AD2" i="8"/>
  <c r="AC2" i="8"/>
  <c r="AB2" i="8"/>
  <c r="AA2" i="8"/>
  <c r="Z2" i="8"/>
  <c r="Y2" i="8"/>
  <c r="X2" i="8"/>
  <c r="W2" i="8"/>
  <c r="V2" i="8"/>
  <c r="U2" i="8"/>
  <c r="T2" i="8"/>
  <c r="S2" i="8"/>
  <c r="R2" i="8"/>
  <c r="Q2" i="8"/>
  <c r="P2" i="8"/>
  <c r="O2" i="8"/>
  <c r="N2" i="8"/>
  <c r="M2" i="8"/>
  <c r="L2" i="8"/>
  <c r="K2" i="8"/>
  <c r="J2" i="8"/>
  <c r="I2" i="8" l="1"/>
  <c r="H2" i="8"/>
  <c r="G2" i="8"/>
  <c r="F2" i="8"/>
  <c r="E2" i="8"/>
  <c r="B9" i="2"/>
  <c r="D2" i="8"/>
  <c r="B8" i="2"/>
  <c r="B7" i="2"/>
  <c r="B6" i="2"/>
  <c r="B2" i="8"/>
  <c r="B5" i="5"/>
  <c r="B5" i="3"/>
  <c r="M19" i="3" l="1"/>
  <c r="BR2" i="8" s="1"/>
  <c r="M24" i="3"/>
  <c r="CA2" i="8" s="1"/>
  <c r="M29" i="3"/>
  <c r="CJ2" i="8" s="1"/>
  <c r="M34" i="3"/>
  <c r="CS2" i="8" s="1"/>
  <c r="M39" i="3"/>
  <c r="DB2" i="8" s="1"/>
  <c r="M44" i="3"/>
  <c r="DK2" i="8" s="1"/>
  <c r="M49" i="3"/>
  <c r="DT2" i="8" s="1"/>
  <c r="M54" i="3"/>
  <c r="EC2" i="8" s="1"/>
  <c r="M59" i="3"/>
  <c r="EL2" i="8" s="1"/>
  <c r="B9" i="3"/>
  <c r="B8" i="3"/>
  <c r="B7" i="3"/>
  <c r="B6" i="3"/>
  <c r="B9" i="5"/>
  <c r="B8" i="5"/>
  <c r="B7" i="5"/>
  <c r="B6" i="5"/>
  <c r="M14" i="3"/>
  <c r="BI2" i="8" s="1"/>
</calcChain>
</file>

<file path=xl/sharedStrings.xml><?xml version="1.0" encoding="utf-8"?>
<sst xmlns="http://schemas.openxmlformats.org/spreadsheetml/2006/main" count="5198" uniqueCount="2335">
  <si>
    <t>Description</t>
  </si>
  <si>
    <t>Fund Compliance and Assurances</t>
  </si>
  <si>
    <t>Supplemental General State Aid (SGSA)</t>
  </si>
  <si>
    <t>NCLB Targeted Assistance Program</t>
  </si>
  <si>
    <t>SGSA Compliance</t>
  </si>
  <si>
    <t>NCLB/Title I Schoolwide Programs (SW)</t>
  </si>
  <si>
    <t>The school certifies that at least 10% of NCLB Title I funds will be used for professional development to address school improvement needs.</t>
  </si>
  <si>
    <t>NCLB/Title I Part A Targeted Assistance Schools (TA)</t>
  </si>
  <si>
    <t>NCLB/Title I SW          
Additional Assurances</t>
  </si>
  <si>
    <t>NCLB/Title I TA          
Additional Assurances</t>
  </si>
  <si>
    <t>Title I funded staff participate in the school's general professional development and school planning activities.</t>
  </si>
  <si>
    <t>Title I funded staff assume limited duties that are assigned to similar personnel including duties beyond the classroom, or that do not benefit Title I students, as long as the amount of time spent on such duties is the same proportion of the total work time with respect to similar staff.</t>
  </si>
  <si>
    <t>Parent Involvement in Targeted Assistance and Schoolwide Programs</t>
  </si>
  <si>
    <t xml:space="preserve">No Child Left Behind (NCLB), the reauthorization of the Elementary and Secondary Act of 1965 continues a legislative commitment to parental involvement. Central features of prior reauthorizations, such as school-parent compacts, parent involvement policies, and the parent involvement funding formula remain unaltered. However, the NCLB reauthorization represents a notable shift in the role of parental involvement in the schools. It includes new provisions increasing parental notification requirements, parental selection of educational options, and parental involvement in governance. It envisions parents as informed and empowered decision makers in their children's education. 
</t>
  </si>
  <si>
    <t>In a schoolwide program all students are Title I students. Therefore, all appropriate parent involvement activities can be funded by Title I. Targeted assistance schools can only use Title I funds to support parent involvement activities for the parents of students selected (targeted) for Title I assistance. *Fundable parent involvement activities are those that "improve student academic achievement and school performance".</t>
  </si>
  <si>
    <t>Full Participation</t>
  </si>
  <si>
    <t>The school, as part of the parent involvement requirements, shall provide full opportunities for the participation of parents of children with Limited English proficiency, with disabilities, and parents of migratory children, including providing information and school reports in a format and language the parents understand.</t>
  </si>
  <si>
    <t>Language Instruction Education: Parent Notice/Information Requirements</t>
  </si>
  <si>
    <t>Parents of students who are participating in a language instruction education program as determined in part C of Title III shall , not later than 30 days after the beginning of the school year, inform the parents of limited English proficient (LEP) students participating in the program of:</t>
  </si>
  <si>
    <t>If  Targeted Assistance Program checked, enter number of students served by program</t>
  </si>
  <si>
    <t>Capital Outlay</t>
  </si>
  <si>
    <t>Use/Purpose</t>
  </si>
  <si>
    <t>Room/Location</t>
  </si>
  <si>
    <t>1.</t>
  </si>
  <si>
    <t>Funding Source</t>
  </si>
  <si>
    <t>Program #</t>
  </si>
  <si>
    <t>Account #</t>
  </si>
  <si>
    <t>Unit Cost</t>
  </si>
  <si>
    <t>Quantity</t>
  </si>
  <si>
    <t>Total Cost</t>
  </si>
  <si>
    <t>2.</t>
  </si>
  <si>
    <t>3.</t>
  </si>
  <si>
    <t>4.</t>
  </si>
  <si>
    <t>5.</t>
  </si>
  <si>
    <t>6.</t>
  </si>
  <si>
    <t>Parent Involvement Policy</t>
  </si>
  <si>
    <t>NCLB Schoolwide Program (not available to schools receiving NCLB funds for the first time)</t>
  </si>
  <si>
    <t xml:space="preserve">1. Schools must involve parents in the joint development and periodic review and revision of the NCLB, Title I school parental involvement plan and policy, and in the process of school review and improvement. Please describe how this will be accomplished. </t>
  </si>
  <si>
    <t xml:space="preserve">2. The school will hold an annual meeting at a time convenient to parents to inform them of the school's participation in NCLB, Title I programs and to explain the Title I requirements and their right to be involved in the Title I programs. The school will also offer a number of additional parental involvement meetings, including school PAC meetings, at different times and will Invite all parents of children participating in the NCLB, Title I program to these meetings, and encourage them to attend. Please describe how this will be accomplished. </t>
  </si>
  <si>
    <t xml:space="preserve">3. Schools will provide parents information in a timely manner about its Title I program, including a description and explanation of the curriculum, the academic assessment tools used to measure children's progress, and the proficiency levels students are expected to meet. Please describe how this will be accomplished. </t>
  </si>
  <si>
    <t>4. At the request of parents, schools will provide opportunities for regular meetings, including the School Parent Advisory Council meetings, for parents to formulate suggestions and to participate, as appropriate, in decisions about the education of their children. Please describe how the school will immediately respond to any such suggestions.</t>
  </si>
  <si>
    <t xml:space="preserve">5. Schools will provide parents a report of their child's performance on the State assessment in at least math, language arts and reading. Please describe how this will be accomplished. </t>
  </si>
  <si>
    <t>6. Schools will provide parents timely notice when their child has been assigned to, or taught by, a teacher who is not "highly qualified," as defined in the Title I Final Regulations, for at least four (4) consecutive weeks. Please describe how this will be accomplished.</t>
  </si>
  <si>
    <t xml:space="preserve">7. Schools will assist parents of participating NCLB Title I children in understanding: the state's academic content standards; the state's student academic achievement standards; the state and local academic assessments including alternate assessments; the requirements of Title I, Part A; how to monitor their child's progress; and how to work with educators. Please describe how this will be accomplished. </t>
  </si>
  <si>
    <t xml:space="preserve">8. Schools will provide information, resources, materials and training, including literacy training and technology, as appropriate, to assist parents in working with their children to improve their academic achievement, and to encourage increased parental involvement. Please describe how this will be accomplished. </t>
  </si>
  <si>
    <t xml:space="preserve">9. Schools will educate all staff in the value and utility of contributions by parents and in how to reach out to, communicate and work with, parents as equal partners in the education of their children and in how to implement and coordinate parent programs and build ties with parents. Please describe how this will be accomplished. </t>
  </si>
  <si>
    <t xml:space="preserve">10. Schools will, to the extent feasible and appropriate, coordinate and integrate parent programs and activities with Head Start, Reading First, Early Reading First involvement, Even Start, Home Instruction Programs for Preschool Youngsters, the Parents as Teachers Program, public preschool, and other programs, to further encourage and support parents in more fully participating in their children's education. Please describe how this will be accomplished. </t>
  </si>
  <si>
    <t xml:space="preserve">11. Schools will ensure that information related to the school and parent programs, meetings, and other activities is sent to parents in understandable and uniform formats, including language. Please describe how this will be accomplished. </t>
  </si>
  <si>
    <t>Policy Implementation Activities</t>
  </si>
  <si>
    <t xml:space="preserve">The school and the parents of the students participating in activities, services, and programs funded by Title I, Part A of the Elementary and Secondary Education Act (ESEA), agree that this compact outlines how the parents, the entire school staff, and the students will share the responsibility for improved student academic achievement and the means by which the school and parents will build and develop a partnership that will help children achieve the State's high standards. The following are components in this compact, please describe how each item will be accomplished.
</t>
  </si>
  <si>
    <t>1. The school will provide high-quality curriculum and instruction in a supportive and effective learning environment that enables the participating student to meet the State's student academic achievement standards. Describe how the school will provide high-quality curriculum and instruction in a supportive environment. (Restate the school mission.)</t>
  </si>
  <si>
    <t>2. The school will hold parent-teacher conferences. Describe the kinds of parent-teacher conferences that will be held and the dates on which they are scheduled.</t>
  </si>
  <si>
    <t>3. The school will provide parents with frequent reports on their children's progress. Describe when and how the school will provide reports to parents.</t>
  </si>
  <si>
    <t>4. The school will provide parents access to staff. Describe when, where and how staff will be available for consultations with parents.</t>
  </si>
  <si>
    <t>5. The school will provide parents opportunities to volunteer and participate in their children's classes. Describe how and when parents may volunteer, participate, and observe classroom activities.</t>
  </si>
  <si>
    <t>6. The parents will support their children's learning. Describe how the parents will assist learning (i.e. monitoring attendance, homework completion).</t>
  </si>
  <si>
    <t>7. The parents will participate in decisions relating to the education of their children. Describe when, where and how parents will consult with the school.</t>
  </si>
  <si>
    <t>8. The students will share the responsibility for improved student academic achievement. Describe how the students will assure academic achievement (i.e. good attendance, positive attitude, class preparation).</t>
  </si>
  <si>
    <r>
      <t xml:space="preserve">Directions: </t>
    </r>
    <r>
      <rPr>
        <sz val="14"/>
        <color indexed="9"/>
        <rFont val="Calibri"/>
        <family val="2"/>
      </rPr>
      <t>All schoolwide programs must include the 9 components below. Please describe how each will be accomplished at your school.</t>
    </r>
  </si>
  <si>
    <r>
      <t xml:space="preserve">Directions: </t>
    </r>
    <r>
      <rPr>
        <sz val="14"/>
        <color indexed="9"/>
        <rFont val="Calibri"/>
        <family val="2"/>
      </rPr>
      <t xml:space="preserve">  All targeted assistance programs must  include these 8 components. Please describe how each will be accomplished at your school.</t>
    </r>
  </si>
  <si>
    <r>
      <t xml:space="preserve">Instructions: </t>
    </r>
    <r>
      <rPr>
        <sz val="14"/>
        <color indexed="8"/>
        <rFont val="Calibri"/>
        <family val="2"/>
      </rPr>
      <t xml:space="preserve">List all the furniture and equipment with a unit cost of $500 or greater that you plan to purchase in the next fiscal year using NCLB and/or SGSA funds. </t>
    </r>
  </si>
  <si>
    <t>7.</t>
  </si>
  <si>
    <t>8.</t>
  </si>
  <si>
    <t>9.</t>
  </si>
  <si>
    <t>10.</t>
  </si>
  <si>
    <r>
      <t xml:space="preserve">Directions: </t>
    </r>
    <r>
      <rPr>
        <sz val="14"/>
        <color indexed="9"/>
        <rFont val="Calibri"/>
        <family val="2"/>
      </rPr>
      <t xml:space="preserve">  Please read each statement and describe how each will be accomplished at your school. </t>
    </r>
  </si>
  <si>
    <r>
      <t xml:space="preserve">Directions: </t>
    </r>
    <r>
      <rPr>
        <sz val="14"/>
        <color indexed="9"/>
        <rFont val="Calibri"/>
        <family val="2"/>
      </rPr>
      <t xml:space="preserve">  Check the box to indicate planned implementation of the activity</t>
    </r>
  </si>
  <si>
    <t>School Name (Select from Drop Down):</t>
  </si>
  <si>
    <t>CPS School ID</t>
  </si>
  <si>
    <t>CPS Unit Number</t>
  </si>
  <si>
    <t>ISBE ID</t>
  </si>
  <si>
    <t>Oracle ID</t>
  </si>
  <si>
    <t>School Short Name</t>
  </si>
  <si>
    <t>School Full Name</t>
  </si>
  <si>
    <t>Network</t>
  </si>
  <si>
    <t>150162990252510</t>
  </si>
  <si>
    <t>PRITZKER</t>
  </si>
  <si>
    <t>A.N. Pritzker School</t>
  </si>
  <si>
    <t>Fulton Elementary Network</t>
  </si>
  <si>
    <t>150162990252314</t>
  </si>
  <si>
    <t>LINCOLN</t>
  </si>
  <si>
    <t>Abraham Lincoln Elementary School</t>
  </si>
  <si>
    <t>Fullerton Elementary Network</t>
  </si>
  <si>
    <t>15016299025229C</t>
  </si>
  <si>
    <t>GLOBAL CITIZENSHIP CHTR</t>
  </si>
  <si>
    <t>Academy for Global Citizenship Elementary School</t>
  </si>
  <si>
    <t>Charter/Contract Schools</t>
  </si>
  <si>
    <t>150162990252785</t>
  </si>
  <si>
    <t>POWELL</t>
  </si>
  <si>
    <t>Adam Clayton Powell Paideia Community Academy ES</t>
  </si>
  <si>
    <t>Skyway Elementary Network</t>
  </si>
  <si>
    <t>150162990252465</t>
  </si>
  <si>
    <t>STEVENSON</t>
  </si>
  <si>
    <t>Adlai E Stevenson Elementary School</t>
  </si>
  <si>
    <t>Midway Elementary Network</t>
  </si>
  <si>
    <t>150162990252900</t>
  </si>
  <si>
    <t>LARA</t>
  </si>
  <si>
    <t>Agustin Lara Elementary Academy</t>
  </si>
  <si>
    <t>Pershing Elementary Network</t>
  </si>
  <si>
    <t>150162990250848</t>
  </si>
  <si>
    <t>AIR FORCE HS</t>
  </si>
  <si>
    <t>Air Force Academy High School</t>
  </si>
  <si>
    <t>Southwest Side High School Network</t>
  </si>
  <si>
    <t>150162990250826</t>
  </si>
  <si>
    <t>RABY HS</t>
  </si>
  <si>
    <t>Al Raby High School</t>
  </si>
  <si>
    <t>West Side High School Network</t>
  </si>
  <si>
    <t>15016299025206C</t>
  </si>
  <si>
    <t>LOCKE, A CHTR</t>
  </si>
  <si>
    <t>Alain Locke Charter Elementary Academy</t>
  </si>
  <si>
    <t>150162990252850</t>
  </si>
  <si>
    <t>ALBANY PARK</t>
  </si>
  <si>
    <t>Albany Park Multicultural Academy</t>
  </si>
  <si>
    <t>O'Hare Elementary Network</t>
  </si>
  <si>
    <t>150162990250027</t>
  </si>
  <si>
    <t>LANE HS</t>
  </si>
  <si>
    <t>Albert G Lane Technical High School</t>
  </si>
  <si>
    <t>North-Northwest Side High School Network</t>
  </si>
  <si>
    <t>150162990252828</t>
  </si>
  <si>
    <t>SABIN</t>
  </si>
  <si>
    <t>Albert R Sabin Elementary Magnet School</t>
  </si>
  <si>
    <t>150162990250849</t>
  </si>
  <si>
    <t>ALCOTT HS</t>
  </si>
  <si>
    <t>Alcott High School for the Humanities</t>
  </si>
  <si>
    <t>150162990252494</t>
  </si>
  <si>
    <t>VOLTA</t>
  </si>
  <si>
    <t>Alessandro Volta Elementary School</t>
  </si>
  <si>
    <t>150162990252092</t>
  </si>
  <si>
    <t>HALEY</t>
  </si>
  <si>
    <t>Alex Haley Elementary Academy</t>
  </si>
  <si>
    <t>Rock Island Elementary Network</t>
  </si>
  <si>
    <t>150162990252082</t>
  </si>
  <si>
    <t>BELL</t>
  </si>
  <si>
    <t>Alexander Graham Bell Elementary School</t>
  </si>
  <si>
    <t>Ravenswood-Ridge Elementary Network</t>
  </si>
  <si>
    <t>150162990252224</t>
  </si>
  <si>
    <t>GRAHAM</t>
  </si>
  <si>
    <t>Alexander Graham Elementary School</t>
  </si>
  <si>
    <t>150162990252240</t>
  </si>
  <si>
    <t>HAMILTON</t>
  </si>
  <si>
    <t>Alexander Hamilton Elementary School</t>
  </si>
  <si>
    <t>150162990252495</t>
  </si>
  <si>
    <t>VON HUMBOLDT</t>
  </si>
  <si>
    <t>Alexander von Humboldt Elementary School</t>
  </si>
  <si>
    <t>150162990252301</t>
  </si>
  <si>
    <t>KOHN</t>
  </si>
  <si>
    <t>Alfred David Kohn Elementary School</t>
  </si>
  <si>
    <t>150162990252375</t>
  </si>
  <si>
    <t>NOBEL</t>
  </si>
  <si>
    <t>Alfred Nobel Elementary School</t>
  </si>
  <si>
    <t>Garfield-Humboldt Elementary Network</t>
  </si>
  <si>
    <t>150162990252066</t>
  </si>
  <si>
    <t>BARNARD</t>
  </si>
  <si>
    <t>Alice L Barnard Computer Math &amp; Science Ctr ES</t>
  </si>
  <si>
    <t>150162990253785</t>
  </si>
  <si>
    <t>ALOP HS</t>
  </si>
  <si>
    <t>ALOP Alternative Schools</t>
  </si>
  <si>
    <t>Alternative Schools</t>
  </si>
  <si>
    <t>150162990253780</t>
  </si>
  <si>
    <t>SAFE ALTERNATIVE HS</t>
  </si>
  <si>
    <t>Alternative Safe School</t>
  </si>
  <si>
    <t>15016299025227C</t>
  </si>
  <si>
    <t>AMANDLA CHTR HS</t>
  </si>
  <si>
    <t>Amandla Charter High School</t>
  </si>
  <si>
    <t>150162990252406</t>
  </si>
  <si>
    <t>PLAMONDON</t>
  </si>
  <si>
    <t>Ambrose Plamondon Elementary School</t>
  </si>
  <si>
    <t>Austin-North Lawndale Elementary Network</t>
  </si>
  <si>
    <t>150162990252743</t>
  </si>
  <si>
    <t>EARHART</t>
  </si>
  <si>
    <t>Amelia Earhart Options for Knowledge ES</t>
  </si>
  <si>
    <t>150162990252912</t>
  </si>
  <si>
    <t>AMES</t>
  </si>
  <si>
    <t>Ames Middle School</t>
  </si>
  <si>
    <t>150162990252464</t>
  </si>
  <si>
    <t>STAGG</t>
  </si>
  <si>
    <t>Amos Alonzo Stagg Elementary School</t>
  </si>
  <si>
    <t>Englewood-Gresham Elementary Network</t>
  </si>
  <si>
    <t>150162990252869</t>
  </si>
  <si>
    <t>DUPREY</t>
  </si>
  <si>
    <t>Ana Roque de Duprey Elementary School</t>
  </si>
  <si>
    <t>150162990252120</t>
  </si>
  <si>
    <t>CARNEGIE</t>
  </si>
  <si>
    <t>Andrew Carnegie Elementary School</t>
  </si>
  <si>
    <t>Burnham Park Elementary Network</t>
  </si>
  <si>
    <t>150162990252283</t>
  </si>
  <si>
    <t>JACKSON, A</t>
  </si>
  <si>
    <t>Andrew Jackson Elementary Language Academy</t>
  </si>
  <si>
    <t>150162990252704</t>
  </si>
  <si>
    <t>LANGFORD</t>
  </si>
  <si>
    <t>Anna R. Langford Community Academy</t>
  </si>
  <si>
    <t>150162990252739</t>
  </si>
  <si>
    <t>KELLER</t>
  </si>
  <si>
    <t>Annie Keller Elementary Gifted Magnet School</t>
  </si>
  <si>
    <t>150162990252388</t>
  </si>
  <si>
    <t>OVERTON</t>
  </si>
  <si>
    <t>Anthony Overton Elementary School</t>
  </si>
  <si>
    <t>15016299025009C</t>
  </si>
  <si>
    <t>ACE TECH CHTR HS</t>
  </si>
  <si>
    <t>Architecture, Construction, and Engineering(ACE)Technical Charter School</t>
  </si>
  <si>
    <t>150162990252895</t>
  </si>
  <si>
    <t>ARIEL</t>
  </si>
  <si>
    <t>Ariel Elementary Community Academy</t>
  </si>
  <si>
    <t>150162990252771</t>
  </si>
  <si>
    <t>BONTEMPS</t>
  </si>
  <si>
    <t>Arna Wendell Bontemps Elementary School</t>
  </si>
  <si>
    <t>150162990252452</t>
  </si>
  <si>
    <t>MIRELES</t>
  </si>
  <si>
    <t>Arnold Mireles Elementary Academy</t>
  </si>
  <si>
    <t>150162990252313</t>
  </si>
  <si>
    <t>LIBBY</t>
  </si>
  <si>
    <t>Arthur A Libby Elementary School</t>
  </si>
  <si>
    <t>150162990252161</t>
  </si>
  <si>
    <t>DIXON</t>
  </si>
  <si>
    <t>Arthur Dixon Elementary School</t>
  </si>
  <si>
    <t>150162990252119</t>
  </si>
  <si>
    <t>CANTY</t>
  </si>
  <si>
    <t>Arthur E Canty Elementary School</t>
  </si>
  <si>
    <t>150162990252437</t>
  </si>
  <si>
    <t>ASHE</t>
  </si>
  <si>
    <t>Arthur R Ashe Elementary School</t>
  </si>
  <si>
    <t>150162990252807</t>
  </si>
  <si>
    <t>RANDOLPH</t>
  </si>
  <si>
    <t>Asa Philip Randolph Elementary School</t>
  </si>
  <si>
    <t>150162990252922</t>
  </si>
  <si>
    <t>ASHBURN</t>
  </si>
  <si>
    <t>Ashburn Community Elementary School</t>
  </si>
  <si>
    <t>15016299025008C</t>
  </si>
  <si>
    <t>ASPIRA CHTR - EARLY COLLEGE HS</t>
  </si>
  <si>
    <t>ASPIRA Charter - Early College</t>
  </si>
  <si>
    <t>ASPIRA CHTR - HAUGAN</t>
  </si>
  <si>
    <t>ASPIRA Charter - Haugan Campus</t>
  </si>
  <si>
    <t>ASPIRA CHTR - RAMIREZ HS</t>
  </si>
  <si>
    <t>ASPIRA Charter - Mirta Ramirez Computer Science</t>
  </si>
  <si>
    <t>150162990252104</t>
  </si>
  <si>
    <t>BURLEY</t>
  </si>
  <si>
    <t>Augustus H Burley Elementary School</t>
  </si>
  <si>
    <t>150162990250839</t>
  </si>
  <si>
    <t>AUSTIN BUS &amp; ENTRP CONTR HS</t>
  </si>
  <si>
    <t>Austin Business and Entrepreneurship Academy HS</t>
  </si>
  <si>
    <t>150162990252447</t>
  </si>
  <si>
    <t>SEXTON</t>
  </si>
  <si>
    <t>Austin O Sexton Elementary School</t>
  </si>
  <si>
    <t>150162990250840</t>
  </si>
  <si>
    <t>AUSTIN POLY HS</t>
  </si>
  <si>
    <t>Austin Polytechnical Academy High School</t>
  </si>
  <si>
    <t>150162990252063</t>
  </si>
  <si>
    <t>AVALON PARK</t>
  </si>
  <si>
    <t>Avalon Park Elementary School</t>
  </si>
  <si>
    <t>150162990253792</t>
  </si>
  <si>
    <t>BANNER ACADEMY SOUTH HS</t>
  </si>
  <si>
    <t>Banner Academy South</t>
  </si>
  <si>
    <t>150162990253793</t>
  </si>
  <si>
    <t>BANNER ACADEMY WEST HS</t>
  </si>
  <si>
    <t>Banner Academy West</t>
  </si>
  <si>
    <t>150162990253789</t>
  </si>
  <si>
    <t>BANNER NORTH ES</t>
  </si>
  <si>
    <t>Banner North Elementary School</t>
  </si>
  <si>
    <t>BANNER NORTH HS</t>
  </si>
  <si>
    <t>Banner North High School</t>
  </si>
  <si>
    <t>150162990253781</t>
  </si>
  <si>
    <t>VICK</t>
  </si>
  <si>
    <t>Barbara Vick Early Childhood &amp; Family Center</t>
  </si>
  <si>
    <t>150162990252923</t>
  </si>
  <si>
    <t>BELMONT-CRAGIN</t>
  </si>
  <si>
    <t>Belmont-Cragin Elementary School</t>
  </si>
  <si>
    <t>150162990250767</t>
  </si>
  <si>
    <t>JUAREZ HS</t>
  </si>
  <si>
    <t>Benito Juarez Community Academy High School</t>
  </si>
  <si>
    <t>150162990252065</t>
  </si>
  <si>
    <t>BANNEKER</t>
  </si>
  <si>
    <t>Benjamin Banneker Elementary School</t>
  </si>
  <si>
    <t>150162990252802</t>
  </si>
  <si>
    <t>MAYS</t>
  </si>
  <si>
    <t>Benjamin E Mays Elementary Academy</t>
  </si>
  <si>
    <t>150162990252356</t>
  </si>
  <si>
    <t>MOOS</t>
  </si>
  <si>
    <t>Bernhard Moos Elementary School</t>
  </si>
  <si>
    <t>150162990250529</t>
  </si>
  <si>
    <t>BEST PRACTICE HS</t>
  </si>
  <si>
    <t>Best Practice High School</t>
  </si>
  <si>
    <t>150162990252427</t>
  </si>
  <si>
    <t>ROSS</t>
  </si>
  <si>
    <t>Betsy Ross Elementary School</t>
  </si>
  <si>
    <t>15016299025203C</t>
  </si>
  <si>
    <t>SHABAZZ CHTR-SHABAZZ</t>
  </si>
  <si>
    <t>Betty Shabazz Intl Charter</t>
  </si>
  <si>
    <t>SHABAZZ CHTR-SIZEMORE</t>
  </si>
  <si>
    <t>Betty Shabazz Intl Charter - Barbara A Sizemore</t>
  </si>
  <si>
    <t>SHABAZZ CHTR-DUSABLE</t>
  </si>
  <si>
    <t>Betty Shabazz Intl Charter - DuSable Leadership</t>
  </si>
  <si>
    <t>150162990252456</t>
  </si>
  <si>
    <t>SHOESMITH</t>
  </si>
  <si>
    <t>Beulah Shoesmith Elementary School</t>
  </si>
  <si>
    <t>150162990253761</t>
  </si>
  <si>
    <t>BLAIR</t>
  </si>
  <si>
    <t>Blair Early Childhood Center</t>
  </si>
  <si>
    <t>150162990252244</t>
  </si>
  <si>
    <t>HARTE</t>
  </si>
  <si>
    <t>Bret Harte Elementary School</t>
  </si>
  <si>
    <t>150162990252385</t>
  </si>
  <si>
    <t>PICCOLO</t>
  </si>
  <si>
    <t>Brian Piccolo Elementary Specialty School</t>
  </si>
  <si>
    <t>150162990252870</t>
  </si>
  <si>
    <t>BRIGHTON PARK</t>
  </si>
  <si>
    <t>Brighton Park Elementary School</t>
  </si>
  <si>
    <t>15016299025222C</t>
  </si>
  <si>
    <t>BRONZEVILLE LTHOUSE CHTR CAMPUS</t>
  </si>
  <si>
    <t>Bronzeville Lighthouse Charter Elementary School</t>
  </si>
  <si>
    <t>150162990250834</t>
  </si>
  <si>
    <t>BRONZEVILLE HS</t>
  </si>
  <si>
    <t>Bronzeville Scholastic Academy High School</t>
  </si>
  <si>
    <t>South Side High School Network</t>
  </si>
  <si>
    <t>150162990252105</t>
  </si>
  <si>
    <t>BURNHAM</t>
  </si>
  <si>
    <t>Burnham Elementary Inclusive Academy</t>
  </si>
  <si>
    <t>Lake Calumet Elementary Network</t>
  </si>
  <si>
    <t>150162990252107</t>
  </si>
  <si>
    <t>BURNSIDE</t>
  </si>
  <si>
    <t>Burnside Elementary Scholastic Academy</t>
  </si>
  <si>
    <t>150162990252934</t>
  </si>
  <si>
    <t>CALMECA</t>
  </si>
  <si>
    <t>Calmeca Academy of Fine Arts and Dual Language</t>
  </si>
  <si>
    <t>150162990250036</t>
  </si>
  <si>
    <t>SCHURZ HS</t>
  </si>
  <si>
    <t>Carl Schurz High School</t>
  </si>
  <si>
    <t>150162990252315</t>
  </si>
  <si>
    <t>VON LINNE</t>
  </si>
  <si>
    <t>Carl von Linne Elementary School</t>
  </si>
  <si>
    <t>150162990252088</t>
  </si>
  <si>
    <t>BOND</t>
  </si>
  <si>
    <t>Carrie Jacobs Bond Elementary School</t>
  </si>
  <si>
    <t>150162990252122</t>
  </si>
  <si>
    <t>CARROLL</t>
  </si>
  <si>
    <t>Carroll-Rosenwald Specialty Elementary School</t>
  </si>
  <si>
    <t>150162990252521</t>
  </si>
  <si>
    <t>WOODSON</t>
  </si>
  <si>
    <t>Carter G Woodson South Elementary School</t>
  </si>
  <si>
    <t>15016299025223C</t>
  </si>
  <si>
    <t>CATALYST CHTR - HOWLAND</t>
  </si>
  <si>
    <t>Catalyst Charter ES - Howland</t>
  </si>
  <si>
    <t>15016299025228C</t>
  </si>
  <si>
    <t>CATALYST CHTR - CIRCLE ROCK</t>
  </si>
  <si>
    <t>Catalyst Elementary School - Circle Rock</t>
  </si>
  <si>
    <t>150162990252886</t>
  </si>
  <si>
    <t>CHAVEZ</t>
  </si>
  <si>
    <t>Cesar E Chavez Multicultural Academic Center ES</t>
  </si>
  <si>
    <t>150162990250534</t>
  </si>
  <si>
    <t>PROSSER HS</t>
  </si>
  <si>
    <t>Charles Allen Prosser Career Academy High School</t>
  </si>
  <si>
    <t>150162990252276</t>
  </si>
  <si>
    <t>HUGHES, C</t>
  </si>
  <si>
    <t>Charles Evans Hughes Elementary School</t>
  </si>
  <si>
    <t>150162990252242</t>
  </si>
  <si>
    <t>HAMMOND</t>
  </si>
  <si>
    <t>Charles G Hammond Elementary School</t>
  </si>
  <si>
    <t>Pilsen-Little Village Elementary Network</t>
  </si>
  <si>
    <t>150162990252150</t>
  </si>
  <si>
    <t>DAWES</t>
  </si>
  <si>
    <t>Charles Gates Dawes Elementary School</t>
  </si>
  <si>
    <t>150162990252497</t>
  </si>
  <si>
    <t>WACKER</t>
  </si>
  <si>
    <t>Charles H Wacker Elementary School</t>
  </si>
  <si>
    <t>150162990252304</t>
  </si>
  <si>
    <t>KOZMINSKI</t>
  </si>
  <si>
    <t>Charles Kozminski Elementary Community Academy</t>
  </si>
  <si>
    <t>150162990252269</t>
  </si>
  <si>
    <t>HOLDEN</t>
  </si>
  <si>
    <t>Charles N Holden Elementary School</t>
  </si>
  <si>
    <t>150162990252113</t>
  </si>
  <si>
    <t>CALDWELL</t>
  </si>
  <si>
    <t>Charles P Caldwell Academy of Math &amp; Science ES</t>
  </si>
  <si>
    <t>150162990250041</t>
  </si>
  <si>
    <t>STEINMETZ  HS</t>
  </si>
  <si>
    <t>Charles P Steinmetz Academic Centre High School</t>
  </si>
  <si>
    <t>150162990252148</t>
  </si>
  <si>
    <t>DARWIN</t>
  </si>
  <si>
    <t>Charles R Darwin Elementary School</t>
  </si>
  <si>
    <t>150162990252258</t>
  </si>
  <si>
    <t>HENDERSON</t>
  </si>
  <si>
    <t>Charles R Henderson Elementary School</t>
  </si>
  <si>
    <t>150162990252098</t>
  </si>
  <si>
    <t>BROWNELL</t>
  </si>
  <si>
    <t>Charles S Brownell Elementary School</t>
  </si>
  <si>
    <t>150162990252153</t>
  </si>
  <si>
    <t>DENEEN</t>
  </si>
  <si>
    <t>Charles S Deneen Elementary School</t>
  </si>
  <si>
    <t>AUSL Schools</t>
  </si>
  <si>
    <t>150162990252475</t>
  </si>
  <si>
    <t>SUMNER</t>
  </si>
  <si>
    <t>Charles Sumner  Math &amp; Science Community Acad ES</t>
  </si>
  <si>
    <t>150162990252180</t>
  </si>
  <si>
    <t>EARLE</t>
  </si>
  <si>
    <t>Charles W Earle Elementary School</t>
  </si>
  <si>
    <t>150162990252920</t>
  </si>
  <si>
    <t>CHGO ACAD ES</t>
  </si>
  <si>
    <t>Chicago Academy Elementary School</t>
  </si>
  <si>
    <t>150162990250850</t>
  </si>
  <si>
    <t>CHGO ADV CONTR HS</t>
  </si>
  <si>
    <t>Chicago Academy for Advanced Technology HS</t>
  </si>
  <si>
    <t>150162990250820</t>
  </si>
  <si>
    <t>CHGO ACAD HS</t>
  </si>
  <si>
    <t>Chicago Academy High School</t>
  </si>
  <si>
    <t>150162990250772</t>
  </si>
  <si>
    <t>CHGO AGR HS</t>
  </si>
  <si>
    <t>Chicago High School for Agricultural Sciences</t>
  </si>
  <si>
    <t>Far South Side High School Network</t>
  </si>
  <si>
    <t>150162990250851</t>
  </si>
  <si>
    <t>CHGO ARTS CONTR HS</t>
  </si>
  <si>
    <t>Chicago High School for the Arts</t>
  </si>
  <si>
    <t/>
  </si>
  <si>
    <t>CHICAGO HOPE CONTR</t>
  </si>
  <si>
    <t>Chicago Hope Academy HS</t>
  </si>
  <si>
    <t>15016299025201C</t>
  </si>
  <si>
    <t>CICS-AVALON /SO SHORE</t>
  </si>
  <si>
    <t>Chicago Intl Charter - Avalon / South Shore</t>
  </si>
  <si>
    <t>CICS-BASIL</t>
  </si>
  <si>
    <t>Chicago Intl Charter - Basil</t>
  </si>
  <si>
    <t>CICS-BUCKTOWN</t>
  </si>
  <si>
    <t>Chicago Intl Charter - Bucktown</t>
  </si>
  <si>
    <t>CHICAGO QUEST NORTH</t>
  </si>
  <si>
    <t>Chicago Intl Charter - Chicago Quest North</t>
  </si>
  <si>
    <t>CICS-IRVING PARK</t>
  </si>
  <si>
    <t>Chicago Intl Charter - Irving Park</t>
  </si>
  <si>
    <t>CICS - LLOYD BOND</t>
  </si>
  <si>
    <t>Chicago Intl Charter - Lloyd Bond</t>
  </si>
  <si>
    <t>CICS-LONGWOOD</t>
  </si>
  <si>
    <t>Chicago Intl Charter - Longwood</t>
  </si>
  <si>
    <t>CICS-LOOMIS</t>
  </si>
  <si>
    <t>Chicago Intl Charter - Loomis Primary</t>
  </si>
  <si>
    <t>CICS-NORTHTOWN</t>
  </si>
  <si>
    <t>Chicago Intl Charter - Northtown</t>
  </si>
  <si>
    <t>CICS-PRAIRIE</t>
  </si>
  <si>
    <t>Chicago Intl Charter - Prairie</t>
  </si>
  <si>
    <t>CICS-ELLISON</t>
  </si>
  <si>
    <t>Chicago Intl Charter - Ralph Ellison</t>
  </si>
  <si>
    <t>CICS-WASHINGTON PARK</t>
  </si>
  <si>
    <t>Chicago Intl Charter - Washington Park</t>
  </si>
  <si>
    <t>CICS-WEST BELDEN</t>
  </si>
  <si>
    <t>Chicago Intl Charter - West Belden</t>
  </si>
  <si>
    <t>CICS-WRIGHTWOOD</t>
  </si>
  <si>
    <t>Chicago Intl Charter - Wrightwood</t>
  </si>
  <si>
    <t>CICS - HAWKINS</t>
  </si>
  <si>
    <t>Chicago Intl Charter â€“ Larry Hawkins</t>
  </si>
  <si>
    <t>15016299025217C</t>
  </si>
  <si>
    <t>CHGO MATH &amp; SCI ACAD CAMPUS HS</t>
  </si>
  <si>
    <t>Chicago Math and Science Academy High School</t>
  </si>
  <si>
    <t>150162990250795</t>
  </si>
  <si>
    <t>CHGO MILITARY ACAD HS</t>
  </si>
  <si>
    <t>Chicago Military Academy High School</t>
  </si>
  <si>
    <t>15016299025014C</t>
  </si>
  <si>
    <t>CHGO TALENT CHTR HS</t>
  </si>
  <si>
    <t>Chicago Talent Development HS</t>
  </si>
  <si>
    <t>15016299025225C</t>
  </si>
  <si>
    <t>CHICAGO VIRTUAL CHTR CAMPUS HS</t>
  </si>
  <si>
    <t>Chicago Virtual Charter High School</t>
  </si>
  <si>
    <t>150162990250816</t>
  </si>
  <si>
    <t>CHICAGO AA HS</t>
  </si>
  <si>
    <t>Chicago Vocational Achievement Academy HS</t>
  </si>
  <si>
    <t>150162990250526</t>
  </si>
  <si>
    <t>CHICAGO VOCATIONAL HS</t>
  </si>
  <si>
    <t>Chicago Vocational Career Academy High School</t>
  </si>
  <si>
    <t>150162990252182</t>
  </si>
  <si>
    <t>EBINGER</t>
  </si>
  <si>
    <t>Christian Ebinger Elementary School</t>
  </si>
  <si>
    <t>150162990250012</t>
  </si>
  <si>
    <t>FENGER HS</t>
  </si>
  <si>
    <t>Christian Fenger Academy High School</t>
  </si>
  <si>
    <t>150162990252138</t>
  </si>
  <si>
    <t>COLUMBUS</t>
  </si>
  <si>
    <t>Christopher Columbus Elementary School</t>
  </si>
  <si>
    <t>150162990252068</t>
  </si>
  <si>
    <t>BARTON</t>
  </si>
  <si>
    <t>Clara Barton Elementary School</t>
  </si>
  <si>
    <t>150162990252936</t>
  </si>
  <si>
    <t>CLAREMONT</t>
  </si>
  <si>
    <t>Claremont Academy Elementary School</t>
  </si>
  <si>
    <t>150162990250838</t>
  </si>
  <si>
    <t>CLEMENTE AA HS</t>
  </si>
  <si>
    <t>Clemente Achievement Academy High School</t>
  </si>
  <si>
    <t>150162990250841</t>
  </si>
  <si>
    <t>COLLINS HS</t>
  </si>
  <si>
    <t>Collins Academy High School</t>
  </si>
  <si>
    <t>150162990252919</t>
  </si>
  <si>
    <t>COLUMBIA EXPLORERS</t>
  </si>
  <si>
    <t>Columbia Explorers Elementary Academy</t>
  </si>
  <si>
    <t>150162990250846</t>
  </si>
  <si>
    <t>COMMUNITY CONTR</t>
  </si>
  <si>
    <t>Community Services West Academy</t>
  </si>
  <si>
    <t>150162990253600</t>
  </si>
  <si>
    <t>YORK HS</t>
  </si>
  <si>
    <t>Consuella B York Alternative High School</t>
  </si>
  <si>
    <t>150162990252637</t>
  </si>
  <si>
    <t>CULLEN</t>
  </si>
  <si>
    <t>Countee Cullen Elementary School</t>
  </si>
  <si>
    <t>150162990250815</t>
  </si>
  <si>
    <t>CRANE AA</t>
  </si>
  <si>
    <t>Crane Achievement Academy High School</t>
  </si>
  <si>
    <t>150162990252061</t>
  </si>
  <si>
    <t>ATTUCKS</t>
  </si>
  <si>
    <t>Crispus Attucks Elementary School</t>
  </si>
  <si>
    <t>150162990252147</t>
  </si>
  <si>
    <t>CROWN</t>
  </si>
  <si>
    <t>Crown Community Academy of Fine Arts Center ES</t>
  </si>
  <si>
    <t>150162990252341</t>
  </si>
  <si>
    <t>MCCORMICK</t>
  </si>
  <si>
    <t>Cyrus H McCormick Elementary School</t>
  </si>
  <si>
    <t>150162990252089</t>
  </si>
  <si>
    <t>BOONE</t>
  </si>
  <si>
    <t>Daniel Boone Elementary School</t>
  </si>
  <si>
    <t>150162990253760</t>
  </si>
  <si>
    <t>BEARD</t>
  </si>
  <si>
    <t>Daniel C Beard Elementary School</t>
  </si>
  <si>
    <t>150162990250856</t>
  </si>
  <si>
    <t>WILLIAMS, D</t>
  </si>
  <si>
    <t>Daniel Hale Williams Prep School of Medicine</t>
  </si>
  <si>
    <t>150162990252145</t>
  </si>
  <si>
    <t>CORKERY</t>
  </si>
  <si>
    <t>Daniel J Corkery Elementary School</t>
  </si>
  <si>
    <t>150162990252118</t>
  </si>
  <si>
    <t>CAMERON</t>
  </si>
  <si>
    <t>Daniel R Cameron Elementary School</t>
  </si>
  <si>
    <t>150162990252506</t>
  </si>
  <si>
    <t>WENTWORTH</t>
  </si>
  <si>
    <t>Daniel S Wentworth Elementary School</t>
  </si>
  <si>
    <t>150162990252505</t>
  </si>
  <si>
    <t>WEBSTER</t>
  </si>
  <si>
    <t>Daniel Webster Elementary School</t>
  </si>
  <si>
    <t>150162990250011</t>
  </si>
  <si>
    <t>FARRAGUT HS</t>
  </si>
  <si>
    <t>David G Farragut Career Academy High School</t>
  </si>
  <si>
    <t>150162990250832</t>
  </si>
  <si>
    <t>DEVRY HS</t>
  </si>
  <si>
    <t>DeVry University Advantage Academy HS</t>
  </si>
  <si>
    <t>150162990252159</t>
  </si>
  <si>
    <t>DEWEY</t>
  </si>
  <si>
    <t>Dewey Elementary Academy of Fine Arts</t>
  </si>
  <si>
    <t>150162990252134</t>
  </si>
  <si>
    <t>CLINTON</t>
  </si>
  <si>
    <t>DeWitt Clinton Elementary School</t>
  </si>
  <si>
    <t>150162990252949</t>
  </si>
  <si>
    <t>DISNEY II</t>
  </si>
  <si>
    <t>Disney II Magnet School</t>
  </si>
  <si>
    <t>150162990252357</t>
  </si>
  <si>
    <t>MORRILL</t>
  </si>
  <si>
    <t>Donald Morrill Math &amp; Science Elementary School</t>
  </si>
  <si>
    <t>150162990252480</t>
  </si>
  <si>
    <t>TAYLOR</t>
  </si>
  <si>
    <t>Douglas Taylor Elementary School</t>
  </si>
  <si>
    <t>150162990250039</t>
  </si>
  <si>
    <t>KING HS</t>
  </si>
  <si>
    <t>Dr  Martin Luther King  Jr  College Prep HS</t>
  </si>
  <si>
    <t>150162990252958</t>
  </si>
  <si>
    <t>PRIETO</t>
  </si>
  <si>
    <t>Dr Jorge Prieto Math and Science</t>
  </si>
  <si>
    <t>150162990252176</t>
  </si>
  <si>
    <t>DUMAS TECH ACAD</t>
  </si>
  <si>
    <t>Dumas Technology Academy</t>
  </si>
  <si>
    <t>150162990252177</t>
  </si>
  <si>
    <t>DUNNE TECH ACAD</t>
  </si>
  <si>
    <t>Dunne Technology Academy</t>
  </si>
  <si>
    <t>150162990252933</t>
  </si>
  <si>
    <t>DURKIN PARK</t>
  </si>
  <si>
    <t>Durkin Park Elementary School</t>
  </si>
  <si>
    <t>150162990252179</t>
  </si>
  <si>
    <t>DVORAK TECH ACAD</t>
  </si>
  <si>
    <t>Dvorak Technology Academy</t>
  </si>
  <si>
    <t>150162990250798</t>
  </si>
  <si>
    <t>DYETT HS</t>
  </si>
  <si>
    <t>Dyett High School</t>
  </si>
  <si>
    <t>150162990252809</t>
  </si>
  <si>
    <t>POE</t>
  </si>
  <si>
    <t>Edgar Allan Poe Elementary Classical School</t>
  </si>
  <si>
    <t>150162990252183</t>
  </si>
  <si>
    <t>EDGEBROOK</t>
  </si>
  <si>
    <t>Edgebrook Elementary School</t>
  </si>
  <si>
    <t>150162990252953</t>
  </si>
  <si>
    <t>EDISON PARK</t>
  </si>
  <si>
    <t>Edison Park Elementary School</t>
  </si>
  <si>
    <t>150162990252103</t>
  </si>
  <si>
    <t>BURKE</t>
  </si>
  <si>
    <t>Edmond Burke Elementary School</t>
  </si>
  <si>
    <t>150162990252100</t>
  </si>
  <si>
    <t>BOUCHET</t>
  </si>
  <si>
    <t>Edward A Bouchet Math &amp; Science Academy ES</t>
  </si>
  <si>
    <t>150162990252800</t>
  </si>
  <si>
    <t>BEASLEY</t>
  </si>
  <si>
    <t>Edward Beasley Elementary Magnet Academic Center</t>
  </si>
  <si>
    <t>150162990252152</t>
  </si>
  <si>
    <t>DELANO</t>
  </si>
  <si>
    <t>Edward C Delano Elementary School</t>
  </si>
  <si>
    <t>150162990252136</t>
  </si>
  <si>
    <t>COLES</t>
  </si>
  <si>
    <t>Edward Coles Elementary Language Academy</t>
  </si>
  <si>
    <t>150162990252192</t>
  </si>
  <si>
    <t>EVERETT</t>
  </si>
  <si>
    <t>Edward Everett Elementary School</t>
  </si>
  <si>
    <t>150162990252287</t>
  </si>
  <si>
    <t>JENNER</t>
  </si>
  <si>
    <t>Edward Jenner Elementary Academy of the Arts</t>
  </si>
  <si>
    <t>150162990252187</t>
  </si>
  <si>
    <t>ELLINGTON</t>
  </si>
  <si>
    <t>Edward K Ellington Elementary School</t>
  </si>
  <si>
    <t>150162990252280</t>
  </si>
  <si>
    <t>HURLEY</t>
  </si>
  <si>
    <t>Edward N Hurley Elementary School</t>
  </si>
  <si>
    <t>150162990250044</t>
  </si>
  <si>
    <t>TILDEN HS</t>
  </si>
  <si>
    <t>Edward Tilden Career Community Academy HS</t>
  </si>
  <si>
    <t>150162990252729</t>
  </si>
  <si>
    <t>WHITE</t>
  </si>
  <si>
    <t>Edward White Elementary Career Academy</t>
  </si>
  <si>
    <t>150162990250013</t>
  </si>
  <si>
    <t>FOREMAN HS</t>
  </si>
  <si>
    <t>Edwin G Foreman High School</t>
  </si>
  <si>
    <t>150162990252812</t>
  </si>
  <si>
    <t>GOODLOW</t>
  </si>
  <si>
    <t>Elaine O Goodlow Elementary Magnet School</t>
  </si>
  <si>
    <t>150162990252513</t>
  </si>
  <si>
    <t>WHITNEY</t>
  </si>
  <si>
    <t>Eli Whitney Elementary School</t>
  </si>
  <si>
    <t>150162990252522</t>
  </si>
  <si>
    <t>YALE</t>
  </si>
  <si>
    <t>Elihu Yale Elementary School</t>
  </si>
  <si>
    <t>150162990252129</t>
  </si>
  <si>
    <t>CHAPPELL</t>
  </si>
  <si>
    <t>Eliza Chappell Elementary School</t>
  </si>
  <si>
    <t>150162990252476</t>
  </si>
  <si>
    <t>SUTHERLAND</t>
  </si>
  <si>
    <t>Elizabeth H Sutherland Elementary School</t>
  </si>
  <si>
    <t>150162990252397</t>
  </si>
  <si>
    <t>PEABODY</t>
  </si>
  <si>
    <t>Elizabeth Peabody Elementary School</t>
  </si>
  <si>
    <t>150162990252525</t>
  </si>
  <si>
    <t>YOUNG</t>
  </si>
  <si>
    <t>Ella Flagg Young Elementary School</t>
  </si>
  <si>
    <t>150162990250536</t>
  </si>
  <si>
    <t>RICHARDS HS</t>
  </si>
  <si>
    <t>Ellen H Richards Career Academy High School</t>
  </si>
  <si>
    <t>150162990252353</t>
  </si>
  <si>
    <t>MITCHELL</t>
  </si>
  <si>
    <t>Ellen Mitchell Elementary School</t>
  </si>
  <si>
    <t>150162990250019</t>
  </si>
  <si>
    <t>HIRSCH HS</t>
  </si>
  <si>
    <t>Emil G Hirsch Metropolitan High School</t>
  </si>
  <si>
    <t>150162990252897</t>
  </si>
  <si>
    <t>ZAPATA</t>
  </si>
  <si>
    <t>Emiliano Zapata Elementary Academy</t>
  </si>
  <si>
    <t>150162990252766</t>
  </si>
  <si>
    <t>TILL</t>
  </si>
  <si>
    <t>Emmett Louis Till Math and Science Academy</t>
  </si>
  <si>
    <t>150162990252201</t>
  </si>
  <si>
    <t>FERMI</t>
  </si>
  <si>
    <t>Enrico Fermi Elementary School</t>
  </si>
  <si>
    <t>150162990252488</t>
  </si>
  <si>
    <t>TONTI</t>
  </si>
  <si>
    <t>Enrico Tonti Elementary School</t>
  </si>
  <si>
    <t>15016299025015C</t>
  </si>
  <si>
    <t>EPIC CHTR HS</t>
  </si>
  <si>
    <t>EPIC Academy High School</t>
  </si>
  <si>
    <t>150162990250859</t>
  </si>
  <si>
    <t>SOLORIO HS</t>
  </si>
  <si>
    <t>Eric Solorio Academy High School</t>
  </si>
  <si>
    <t>15016299025219C</t>
  </si>
  <si>
    <t>ERIE CHTR CAMPUS</t>
  </si>
  <si>
    <t>Erie Elementary Charter School</t>
  </si>
  <si>
    <t>150162990252412</t>
  </si>
  <si>
    <t>PRUSSING</t>
  </si>
  <si>
    <t>Ernst Prussing Elementary School</t>
  </si>
  <si>
    <t>150162990252191</t>
  </si>
  <si>
    <t>ESMOND</t>
  </si>
  <si>
    <t>Esmond Elementary School</t>
  </si>
  <si>
    <t>150162990252203</t>
  </si>
  <si>
    <t>FIELD</t>
  </si>
  <si>
    <t>Eugene Field Elementary School</t>
  </si>
  <si>
    <t>150162990252603</t>
  </si>
  <si>
    <t>DIRKSEN</t>
  </si>
  <si>
    <t>Everett McKinley Dirksen Elementary School</t>
  </si>
  <si>
    <t>150162990252873</t>
  </si>
  <si>
    <t>EVERGREEN</t>
  </si>
  <si>
    <t>Evergreen Academy Middle School</t>
  </si>
  <si>
    <t>150162990252913</t>
  </si>
  <si>
    <t>FAIRFIELD</t>
  </si>
  <si>
    <t>Fairfield Elementary Academy</t>
  </si>
  <si>
    <t>150162990252964</t>
  </si>
  <si>
    <t>LORCA</t>
  </si>
  <si>
    <t>Federico Garcia Lorca Elementary School</t>
  </si>
  <si>
    <t>150162990250823</t>
  </si>
  <si>
    <t>FENGER AA HS</t>
  </si>
  <si>
    <t>Fenger Achievement Academy High School</t>
  </si>
  <si>
    <t>150162990252398</t>
  </si>
  <si>
    <t>PECK</t>
  </si>
  <si>
    <t>Ferdinand Peck Elementary School</t>
  </si>
  <si>
    <t>150162990252202</t>
  </si>
  <si>
    <t>FERNWOOD</t>
  </si>
  <si>
    <t>Fernwood Elementary School</t>
  </si>
  <si>
    <t>150162990252411</t>
  </si>
  <si>
    <t>PRICE</t>
  </si>
  <si>
    <t>Florence B Price Elementary School</t>
  </si>
  <si>
    <t>150162990252373</t>
  </si>
  <si>
    <t>NIGHTINGALE</t>
  </si>
  <si>
    <t>Florence Nightingale Elementary School</t>
  </si>
  <si>
    <t>150162990252206</t>
  </si>
  <si>
    <t>FORT DEARBORN</t>
  </si>
  <si>
    <t>Fort Dearborn Elementary School</t>
  </si>
  <si>
    <t>150162990252618</t>
  </si>
  <si>
    <t>FOSTER PARK</t>
  </si>
  <si>
    <t>Foster Park Elementary School</t>
  </si>
  <si>
    <t>150162990252346</t>
  </si>
  <si>
    <t>MCKAY</t>
  </si>
  <si>
    <t>Francis M McKay Elementary School</t>
  </si>
  <si>
    <t>150162990252393</t>
  </si>
  <si>
    <t>PARKMAN</t>
  </si>
  <si>
    <t>Francis Parkman Elementary School</t>
  </si>
  <si>
    <t>150162990252295</t>
  </si>
  <si>
    <t>KEY</t>
  </si>
  <si>
    <t>Francis Scott Key Elementary School</t>
  </si>
  <si>
    <t>150162990252392</t>
  </si>
  <si>
    <t>PARKER</t>
  </si>
  <si>
    <t>Francis W Parker Elementary Community Academy</t>
  </si>
  <si>
    <t>150162990252838</t>
  </si>
  <si>
    <t>MADERO</t>
  </si>
  <si>
    <t>Francisco I Madero Middle School</t>
  </si>
  <si>
    <t>150162990252083</t>
  </si>
  <si>
    <t>BENNETT</t>
  </si>
  <si>
    <t>Frank I Bennett Elementary School</t>
  </si>
  <si>
    <t>150162990252236</t>
  </si>
  <si>
    <t>GILLESPIE</t>
  </si>
  <si>
    <t>Frank L Gillespie Elementary School</t>
  </si>
  <si>
    <t>150162990252811</t>
  </si>
  <si>
    <t>GUNSAULUS</t>
  </si>
  <si>
    <t>Frank W Gunsaulus Elementary Scholastic Academy</t>
  </si>
  <si>
    <t>150162990252421</t>
  </si>
  <si>
    <t>REILLY</t>
  </si>
  <si>
    <t>Frank W Reilly Elementary School</t>
  </si>
  <si>
    <t>150162990252207</t>
  </si>
  <si>
    <t>FRANKLIN</t>
  </si>
  <si>
    <t>Franklin Elementary Fine Arts Center</t>
  </si>
  <si>
    <t>150162990252444</t>
  </si>
  <si>
    <t>SCHUBERT</t>
  </si>
  <si>
    <t>Franz Peter Schubert Elementary School</t>
  </si>
  <si>
    <t>150162990252946</t>
  </si>
  <si>
    <t>FRAZIER CONTR</t>
  </si>
  <si>
    <t>Frazier Preparatory Academy Elementary School</t>
  </si>
  <si>
    <t>150162990252945</t>
  </si>
  <si>
    <t>FRAZIER PROSPECTIVE</t>
  </si>
  <si>
    <t>Frazier Prospective IB Magnet ES</t>
  </si>
  <si>
    <t>150162990252155</t>
  </si>
  <si>
    <t>CHOPIN</t>
  </si>
  <si>
    <t>Frederic Chopin Elementary School</t>
  </si>
  <si>
    <t>150162990250831</t>
  </si>
  <si>
    <t>DOUGLASS HS</t>
  </si>
  <si>
    <t>Frederick A Douglass Academy High School</t>
  </si>
  <si>
    <t>150162990252211</t>
  </si>
  <si>
    <t>FUNSTON</t>
  </si>
  <si>
    <t>Frederick Funston Elementary School</t>
  </si>
  <si>
    <t>150162990253762</t>
  </si>
  <si>
    <t>STOCK</t>
  </si>
  <si>
    <t>Frederick Stock Elementary School</t>
  </si>
  <si>
    <t>150162990252284</t>
  </si>
  <si>
    <t>JAHN</t>
  </si>
  <si>
    <t>Friedrich Ludwig Jahn Elementary School</t>
  </si>
  <si>
    <t>150162990250046</t>
  </si>
  <si>
    <t>VON STEUBEN HS</t>
  </si>
  <si>
    <t>Friedrich W von Steuben Metropolitan Science HS</t>
  </si>
  <si>
    <t>150162990250015</t>
  </si>
  <si>
    <t>GAGE PARK HS</t>
  </si>
  <si>
    <t>Gage Park High School</t>
  </si>
  <si>
    <t>15016299025220C</t>
  </si>
  <si>
    <t>GALAPAGOS CHTR CAMPUS</t>
  </si>
  <si>
    <t>Galapagos Elementary Charter School</t>
  </si>
  <si>
    <t>150162990252878</t>
  </si>
  <si>
    <t>GALILEO</t>
  </si>
  <si>
    <t>Galileo Math &amp; Science Scholastic Academy ES</t>
  </si>
  <si>
    <t>150162990252956</t>
  </si>
  <si>
    <t>GARFIELD PARK CONTR</t>
  </si>
  <si>
    <t>Garfield Park Preparatory Academy ES</t>
  </si>
  <si>
    <t>150162990252047</t>
  </si>
  <si>
    <t>MORGAN</t>
  </si>
  <si>
    <t>Garrett A Morgan Elementary School</t>
  </si>
  <si>
    <t>150162990252352</t>
  </si>
  <si>
    <t>MELODY</t>
  </si>
  <si>
    <t>Genevieve Melody Elementary School</t>
  </si>
  <si>
    <t>150162990252059</t>
  </si>
  <si>
    <t>ARMSTRONG, G</t>
  </si>
  <si>
    <t>George Armstrong International Studies ES</t>
  </si>
  <si>
    <t>150162990252339</t>
  </si>
  <si>
    <t>MCCLELLAN</t>
  </si>
  <si>
    <t>George B McClellan Elementary School</t>
  </si>
  <si>
    <t>150162990252477</t>
  </si>
  <si>
    <t>SWIFT</t>
  </si>
  <si>
    <t>George B Swift Elementary Specialty School</t>
  </si>
  <si>
    <t>150162990252126</t>
  </si>
  <si>
    <t>CASSELL</t>
  </si>
  <si>
    <t>George F Cassell Elementary School</t>
  </si>
  <si>
    <t>150162990250543</t>
  </si>
  <si>
    <t>CORLISS HS</t>
  </si>
  <si>
    <t>George H Corliss High School</t>
  </si>
  <si>
    <t>150162990252714</t>
  </si>
  <si>
    <t>LELAND</t>
  </si>
  <si>
    <t>George Leland Elementary School</t>
  </si>
  <si>
    <t>150162990252414</t>
  </si>
  <si>
    <t>PULLMAN</t>
  </si>
  <si>
    <t>George M Pullman Elementary School</t>
  </si>
  <si>
    <t>150162990252326</t>
  </si>
  <si>
    <t>MANIERRE</t>
  </si>
  <si>
    <t>George Manierre Elementary School</t>
  </si>
  <si>
    <t>150162990252700</t>
  </si>
  <si>
    <t>CLARK, G</t>
  </si>
  <si>
    <t>George Rogers Clark Elementary School</t>
  </si>
  <si>
    <t>150162990252799</t>
  </si>
  <si>
    <t>CURTIS</t>
  </si>
  <si>
    <t>George W Curtis Elementary School</t>
  </si>
  <si>
    <t>150162990252487</t>
  </si>
  <si>
    <t>TILTON</t>
  </si>
  <si>
    <t>George W Tilton Elementary School</t>
  </si>
  <si>
    <t>150162990250006</t>
  </si>
  <si>
    <t>CARVER MILITARY</t>
  </si>
  <si>
    <t>George Washington Carver Military Academy HS</t>
  </si>
  <si>
    <t>150162990252372</t>
  </si>
  <si>
    <t>CARVER , G</t>
  </si>
  <si>
    <t>George Washington Carver Primary School</t>
  </si>
  <si>
    <t>150162990252503</t>
  </si>
  <si>
    <t>WASHINGTON, G</t>
  </si>
  <si>
    <t>George Washington Elementary School</t>
  </si>
  <si>
    <t>150162990250048</t>
  </si>
  <si>
    <t>WASHINGTON HS</t>
  </si>
  <si>
    <t>George Washington High School</t>
  </si>
  <si>
    <t>150162990250857</t>
  </si>
  <si>
    <t>GEORGE WESTINGHOUSE HS</t>
  </si>
  <si>
    <t>George Westinghouse High School</t>
  </si>
  <si>
    <t>150162990252806</t>
  </si>
  <si>
    <t>KANOON</t>
  </si>
  <si>
    <t>Gerald Delgado Kanoon Elementary Magnet School</t>
  </si>
  <si>
    <t>150162990252466</t>
  </si>
  <si>
    <t>STEWART</t>
  </si>
  <si>
    <t>Graeme Stewart Elementary School</t>
  </si>
  <si>
    <t>150162990252216</t>
  </si>
  <si>
    <t>WOODS</t>
  </si>
  <si>
    <t>Granville T Woods Math &amp; Science Academy ES</t>
  </si>
  <si>
    <t>150162990250835</t>
  </si>
  <si>
    <t>GREATER LAWNDALE HS</t>
  </si>
  <si>
    <t>Greater Lawndale High School For Social Justice</t>
  </si>
  <si>
    <t>150162990252133</t>
  </si>
  <si>
    <t>CLEVELAND</t>
  </si>
  <si>
    <t>Grover Cleveland Elementary School</t>
  </si>
  <si>
    <t>150162990252329</t>
  </si>
  <si>
    <t>MARCONI</t>
  </si>
  <si>
    <t>Guglielmo Marconi Elementary Community Academy</t>
  </si>
  <si>
    <t>150162990250020</t>
  </si>
  <si>
    <t>HUBBARD HS</t>
  </si>
  <si>
    <t>Gurdon S Hubbard High School</t>
  </si>
  <si>
    <t>150162990250788</t>
  </si>
  <si>
    <t>BROOKS HS</t>
  </si>
  <si>
    <t>Gwendolyn Brooks College Preparatory Academy HS</t>
  </si>
  <si>
    <t>150162990252461</t>
  </si>
  <si>
    <t>SOLOMON</t>
  </si>
  <si>
    <t>Hannah G Solomon Elementary School</t>
  </si>
  <si>
    <t>150162990252726</t>
  </si>
  <si>
    <t>HANSON PARK</t>
  </si>
  <si>
    <t>Hanson Park Elementary School</t>
  </si>
  <si>
    <t>150162990252401</t>
  </si>
  <si>
    <t>WASHINGTON, H</t>
  </si>
  <si>
    <t>Harold Washington Elementary School</t>
  </si>
  <si>
    <t>150162990252472</t>
  </si>
  <si>
    <t>STOWE</t>
  </si>
  <si>
    <t>Harriet Beecher Stowe Elementary School</t>
  </si>
  <si>
    <t>150162990252436</t>
  </si>
  <si>
    <t>SAYRE</t>
  </si>
  <si>
    <t>Harriet E Sayre Elementary Language Academy</t>
  </si>
  <si>
    <t>150162990252249</t>
  </si>
  <si>
    <t>HAWTHORNE</t>
  </si>
  <si>
    <t>Hawthorne Elementary Scholastic Academy</t>
  </si>
  <si>
    <t>150162990252257</t>
  </si>
  <si>
    <t>HEFFERAN</t>
  </si>
  <si>
    <t>Helen M Hefferan Elementary School</t>
  </si>
  <si>
    <t>150162990252399</t>
  </si>
  <si>
    <t>PEIRCE</t>
  </si>
  <si>
    <t>Helen Peirce International Studies ES</t>
  </si>
  <si>
    <t>150162990252247</t>
  </si>
  <si>
    <t>HAUGAN</t>
  </si>
  <si>
    <t>Helge A Haugan Elementary School</t>
  </si>
  <si>
    <t>150162990252132</t>
  </si>
  <si>
    <t>CLAY</t>
  </si>
  <si>
    <t>Henry Clay Elementary School</t>
  </si>
  <si>
    <t>150162990252316</t>
  </si>
  <si>
    <t>LLOYD</t>
  </si>
  <si>
    <t>Henry D Lloyd Elementary School</t>
  </si>
  <si>
    <t>15016299025011C</t>
  </si>
  <si>
    <t>FORD CHTR HS</t>
  </si>
  <si>
    <t>Henry Ford Academy Power House Charter HS</t>
  </si>
  <si>
    <t>150162990252368</t>
  </si>
  <si>
    <t>NASH</t>
  </si>
  <si>
    <t>Henry H Nash Elementary School</t>
  </si>
  <si>
    <t>150162990252479</t>
  </si>
  <si>
    <t>TANNER</t>
  </si>
  <si>
    <t>Henry O Tanner Elementary School</t>
  </si>
  <si>
    <t>150162990252135</t>
  </si>
  <si>
    <t>CLISSOLD</t>
  </si>
  <si>
    <t>Henry R Clissold Elementary School</t>
  </si>
  <si>
    <t>150162990250806</t>
  </si>
  <si>
    <t>SCHOOL OF LEADRSHP HS</t>
  </si>
  <si>
    <t>High School of Leadership at South Shore</t>
  </si>
  <si>
    <t>150162990252081</t>
  </si>
  <si>
    <t>BELDING</t>
  </si>
  <si>
    <t>Hiram H Belding Elementary School</t>
  </si>
  <si>
    <t>150162990250799</t>
  </si>
  <si>
    <t>HOPE HS</t>
  </si>
  <si>
    <t>Hope College Preparatory High School</t>
  </si>
  <si>
    <t>150162990252961</t>
  </si>
  <si>
    <t>HOPE CONTR ES</t>
  </si>
  <si>
    <t>Hope Institute Learning Academy</t>
  </si>
  <si>
    <t>150162990252227</t>
  </si>
  <si>
    <t>GREELEY</t>
  </si>
  <si>
    <t>Horace Greeley Elementary School</t>
  </si>
  <si>
    <t>150162990252328</t>
  </si>
  <si>
    <t>MANN</t>
  </si>
  <si>
    <t>Horace Mann Elementary School</t>
  </si>
  <si>
    <t>150162990252336</t>
  </si>
  <si>
    <t>MAY</t>
  </si>
  <si>
    <t>Horatio May Elementary Community Academy</t>
  </si>
  <si>
    <t>150162990250021</t>
  </si>
  <si>
    <t>HYDE PARK HS</t>
  </si>
  <si>
    <t>Hyde Park Academy High School</t>
  </si>
  <si>
    <t>150162990250828</t>
  </si>
  <si>
    <t>RICKOVER HS</t>
  </si>
  <si>
    <t>Hyman G Rickover Naval Academy High School</t>
  </si>
  <si>
    <t>150162990252902</t>
  </si>
  <si>
    <t>WELLS, I</t>
  </si>
  <si>
    <t>Ida B Wells Preparatory Elementary Academy</t>
  </si>
  <si>
    <t>150162990252390</t>
  </si>
  <si>
    <t>PADEREWSKI</t>
  </si>
  <si>
    <t>Ignance Paderewski Elementary Learning Academy</t>
  </si>
  <si>
    <t>150162990250837</t>
  </si>
  <si>
    <t>INFINITY HS</t>
  </si>
  <si>
    <t>Infinity Math Science and Technology High School</t>
  </si>
  <si>
    <t>15016299025012C</t>
  </si>
  <si>
    <t>INSTITUTO ACAD CHTR</t>
  </si>
  <si>
    <t>Instituto Health Sciences Career Academy HS</t>
  </si>
  <si>
    <t>150162990252358</t>
  </si>
  <si>
    <t>INTER-AMERICAN</t>
  </si>
  <si>
    <t>Inter-American Elementary Magnet School</t>
  </si>
  <si>
    <t>150162990252054</t>
  </si>
  <si>
    <t>ALDRIDGE</t>
  </si>
  <si>
    <t>Ira F Aldridge Elementary School</t>
  </si>
  <si>
    <t>150162990252597</t>
  </si>
  <si>
    <t>HERNANDEZ</t>
  </si>
  <si>
    <t>Irene C. Hernandez Middle School for the Advancement of Science</t>
  </si>
  <si>
    <t>150162990252867</t>
  </si>
  <si>
    <t>RUIZ</t>
  </si>
  <si>
    <t>Irma C Ruiz Elementary School</t>
  </si>
  <si>
    <t>150162990252354</t>
  </si>
  <si>
    <t>MOLLISON</t>
  </si>
  <si>
    <t>Irvin C Mollison Elementary School</t>
  </si>
  <si>
    <t>150162990252382</t>
  </si>
  <si>
    <t>O'KEEFFE</t>
  </si>
  <si>
    <t>Isabelle C O'Keeffe Elementary School</t>
  </si>
  <si>
    <t>150162990252724</t>
  </si>
  <si>
    <t>ROBINSON</t>
  </si>
  <si>
    <t>Jackie Robinson Elementary School</t>
  </si>
  <si>
    <t>150162990252080</t>
  </si>
  <si>
    <t>BEIDLER</t>
  </si>
  <si>
    <t>Jacob Beidler Elementary School</t>
  </si>
  <si>
    <t>150162990253753</t>
  </si>
  <si>
    <t>VAUGHN HS</t>
  </si>
  <si>
    <t>Jacqueline B Vaughn Occupational High School</t>
  </si>
  <si>
    <t>150162990252198</t>
  </si>
  <si>
    <t>FARNSWORTH</t>
  </si>
  <si>
    <t>James B Farnsworth Elementary School</t>
  </si>
  <si>
    <t>150162990252349</t>
  </si>
  <si>
    <t>MCPHERSON</t>
  </si>
  <si>
    <t>James B McPherson Elementary School</t>
  </si>
  <si>
    <t>150162990252345</t>
  </si>
  <si>
    <t>MCDADE</t>
  </si>
  <si>
    <t>James E McDade Elementary Classical School</t>
  </si>
  <si>
    <t>150162990252087</t>
  </si>
  <si>
    <t>BLAINE</t>
  </si>
  <si>
    <t>James G Blaine Elementary School</t>
  </si>
  <si>
    <t>150162990252256</t>
  </si>
  <si>
    <t>HEDGES</t>
  </si>
  <si>
    <t>James Hedges Elementary School</t>
  </si>
  <si>
    <t>150162990252324</t>
  </si>
  <si>
    <t>MADISON</t>
  </si>
  <si>
    <t>James Madison Elementary School</t>
  </si>
  <si>
    <t>150162990252355</t>
  </si>
  <si>
    <t>MONROE</t>
  </si>
  <si>
    <t>James Monroe Elementary School</t>
  </si>
  <si>
    <t>150162990252484</t>
  </si>
  <si>
    <t>THORP, J</t>
  </si>
  <si>
    <t>James N Thorp Elementary School</t>
  </si>
  <si>
    <t>150162990252386</t>
  </si>
  <si>
    <t>OTIS</t>
  </si>
  <si>
    <t>James Otis Elementary School</t>
  </si>
  <si>
    <t>150162990252937</t>
  </si>
  <si>
    <t>DOOLITTLE</t>
  </si>
  <si>
    <t>James R Doolittle Jr Elementary School</t>
  </si>
  <si>
    <t>150162990252321</t>
  </si>
  <si>
    <t>LOWELL</t>
  </si>
  <si>
    <t>James Russell Lowell Elementary School</t>
  </si>
  <si>
    <t>150162990252455</t>
  </si>
  <si>
    <t>SHIELDS</t>
  </si>
  <si>
    <t>James Shields Elementary School</t>
  </si>
  <si>
    <t>150162990252498</t>
  </si>
  <si>
    <t>WADSWORTH</t>
  </si>
  <si>
    <t>James Wadsworth Elementary School</t>
  </si>
  <si>
    <t>150162990252501</t>
  </si>
  <si>
    <t>WARD, J</t>
  </si>
  <si>
    <t>James Ward Elementary School</t>
  </si>
  <si>
    <t>150162990252290</t>
  </si>
  <si>
    <t>JOHNSON</t>
  </si>
  <si>
    <t>James Weldon Johnson Elementary School</t>
  </si>
  <si>
    <t>150162990252369</t>
  </si>
  <si>
    <t>NEIL</t>
  </si>
  <si>
    <t>Jane A Neil Elementary School</t>
  </si>
  <si>
    <t>150162990252051</t>
  </si>
  <si>
    <t>ADDAMS</t>
  </si>
  <si>
    <t>Jane Addams Elementary School</t>
  </si>
  <si>
    <t>150162990252078</t>
  </si>
  <si>
    <t>BEAUBIEN</t>
  </si>
  <si>
    <t>Jean Baptiste Beaubien Elementary School</t>
  </si>
  <si>
    <t>150162990252305</t>
  </si>
  <si>
    <t>LAFAYETTE</t>
  </si>
  <si>
    <t>Jean D Lafayette Elementary School</t>
  </si>
  <si>
    <t>150162990252288</t>
  </si>
  <si>
    <t>JENSEN</t>
  </si>
  <si>
    <t>Jensen Elementary Scholastic Academy</t>
  </si>
  <si>
    <t>150162990252810</t>
  </si>
  <si>
    <t>OWENS</t>
  </si>
  <si>
    <t>Jesse Owens Elementary Community Academy</t>
  </si>
  <si>
    <t>150162990252454</t>
  </si>
  <si>
    <t>SHERWOOD</t>
  </si>
  <si>
    <t>Jesse Sherwood Elementary School</t>
  </si>
  <si>
    <t>150162990252220</t>
  </si>
  <si>
    <t>GOETHE</t>
  </si>
  <si>
    <t>Johann W von Goethe Elementary School</t>
  </si>
  <si>
    <t>150162990252500</t>
  </si>
  <si>
    <t>WALSH</t>
  </si>
  <si>
    <t>John A Walsh Elementary School</t>
  </si>
  <si>
    <t>150162990252169</t>
  </si>
  <si>
    <t>DRAKE</t>
  </si>
  <si>
    <t>John B Drake Elementary School</t>
  </si>
  <si>
    <t>150162990252365</t>
  </si>
  <si>
    <t>MURPHY</t>
  </si>
  <si>
    <t>John B Murphy Elementary School</t>
  </si>
  <si>
    <t>150162990252067</t>
  </si>
  <si>
    <t>BARRY</t>
  </si>
  <si>
    <t>John Barry Elementary School</t>
  </si>
  <si>
    <t>150162990252109</t>
  </si>
  <si>
    <t>BURROUGHS</t>
  </si>
  <si>
    <t>John C Burroughs Elementary School</t>
  </si>
  <si>
    <t>150162990252141</t>
  </si>
  <si>
    <t>COONLEY</t>
  </si>
  <si>
    <t>John C Coonley Elementary School</t>
  </si>
  <si>
    <t>150162990252167</t>
  </si>
  <si>
    <t>DORE</t>
  </si>
  <si>
    <t>John C Dore Elementary School</t>
  </si>
  <si>
    <t>150162990252114</t>
  </si>
  <si>
    <t>CALHOUN</t>
  </si>
  <si>
    <t>John Calhoun North Elementary School</t>
  </si>
  <si>
    <t>150162990252235</t>
  </si>
  <si>
    <t>HAINES</t>
  </si>
  <si>
    <t>John Charles Haines Elementary School</t>
  </si>
  <si>
    <t>150162990252457</t>
  </si>
  <si>
    <t>SHOOP</t>
  </si>
  <si>
    <t>John D Shoop Math-Science Technical Academy ES</t>
  </si>
  <si>
    <t>150162990252181</t>
  </si>
  <si>
    <t>EBERHART</t>
  </si>
  <si>
    <t>John F Eberhart Elementary School</t>
  </si>
  <si>
    <t>150162990250024</t>
  </si>
  <si>
    <t>KENNEDY HS</t>
  </si>
  <si>
    <t>John F Kennedy High School</t>
  </si>
  <si>
    <t>150162990252204</t>
  </si>
  <si>
    <t>FISKE</t>
  </si>
  <si>
    <t>John Fiske Elementary School</t>
  </si>
  <si>
    <t>150162990252175</t>
  </si>
  <si>
    <t>DULLES</t>
  </si>
  <si>
    <t>John Foster Dulles Elementary School</t>
  </si>
  <si>
    <t>150162990252514</t>
  </si>
  <si>
    <t>WHITTIER</t>
  </si>
  <si>
    <t>John Greenleaf Whittier Elementary School</t>
  </si>
  <si>
    <t>150162990252241</t>
  </si>
  <si>
    <t>HAMLINE</t>
  </si>
  <si>
    <t>John H Hamline Elementary School</t>
  </si>
  <si>
    <t>150162990252299</t>
  </si>
  <si>
    <t>KINZIE</t>
  </si>
  <si>
    <t>John H Kinzie Elementary School</t>
  </si>
  <si>
    <t>150162990252491</t>
  </si>
  <si>
    <t>VANDERPOEL</t>
  </si>
  <si>
    <t>John H Vanderpoel Elementary Magnet School</t>
  </si>
  <si>
    <t>150162990250779</t>
  </si>
  <si>
    <t>HANCOCK HS</t>
  </si>
  <si>
    <t>John Hancock College Preparatory High School</t>
  </si>
  <si>
    <t>150162990252246</t>
  </si>
  <si>
    <t>HARVARD</t>
  </si>
  <si>
    <t>John Harvard Elementary School of Excellence</t>
  </si>
  <si>
    <t>150162990252636</t>
  </si>
  <si>
    <t>HAY</t>
  </si>
  <si>
    <t>John Hay Elementary Community Academy</t>
  </si>
  <si>
    <t>150162990252062</t>
  </si>
  <si>
    <t>AUDUBON</t>
  </si>
  <si>
    <t>John J Audubon Elementary School</t>
  </si>
  <si>
    <t>150162990252402</t>
  </si>
  <si>
    <t>PERSHING</t>
  </si>
  <si>
    <t>John J Pershing Elementary Humanities Magnet</t>
  </si>
  <si>
    <t>150162990252331</t>
  </si>
  <si>
    <t>MARSH</t>
  </si>
  <si>
    <t>John L Marsh Elementary School</t>
  </si>
  <si>
    <t>150162990250016</t>
  </si>
  <si>
    <t>HARLAN HS</t>
  </si>
  <si>
    <t>John M Harlan Community Academy High School</t>
  </si>
  <si>
    <t>150162990252460</t>
  </si>
  <si>
    <t>SMYTH</t>
  </si>
  <si>
    <t>John M Smyth Elementary School</t>
  </si>
  <si>
    <t>150162990250029</t>
  </si>
  <si>
    <t>MARSHALL HS</t>
  </si>
  <si>
    <t>John Marshall Metropolitan High School</t>
  </si>
  <si>
    <t>150162990252230</t>
  </si>
  <si>
    <t>GREGORY</t>
  </si>
  <si>
    <t>John Milton Gregory Elementary School</t>
  </si>
  <si>
    <t>150162990252055</t>
  </si>
  <si>
    <t>ALTGELD</t>
  </si>
  <si>
    <t>John P Altgeld Elementary School</t>
  </si>
  <si>
    <t>150162990252391</t>
  </si>
  <si>
    <t>PALMER</t>
  </si>
  <si>
    <t>John Palmer Elementary School</t>
  </si>
  <si>
    <t>150162990252469</t>
  </si>
  <si>
    <t>SPRY</t>
  </si>
  <si>
    <t>John Spry Elementary Community School</t>
  </si>
  <si>
    <t>150162990252344</t>
  </si>
  <si>
    <t>MCCUTCHEON</t>
  </si>
  <si>
    <t>John T McCutcheon Elementary School</t>
  </si>
  <si>
    <t>150162990252405</t>
  </si>
  <si>
    <t>PIRIE</t>
  </si>
  <si>
    <t>John T Pirie Fine Arts &amp; Academic Center ES</t>
  </si>
  <si>
    <t>150162990252139</t>
  </si>
  <si>
    <t>COOK</t>
  </si>
  <si>
    <t>John W Cook Elementary School</t>
  </si>
  <si>
    <t>150162990252214</t>
  </si>
  <si>
    <t>GARVY</t>
  </si>
  <si>
    <t>John W Garvy Elementary School</t>
  </si>
  <si>
    <t>150162990252512</t>
  </si>
  <si>
    <t>WHISTLER</t>
  </si>
  <si>
    <t>John Whistler Elementary School</t>
  </si>
  <si>
    <t>150162990252918</t>
  </si>
  <si>
    <t>COLEMON</t>
  </si>
  <si>
    <t>Johnnie Colemon Elementary Academy</t>
  </si>
  <si>
    <t>150162990252108</t>
  </si>
  <si>
    <t>BURR</t>
  </si>
  <si>
    <t>Jonathan Burr Elementary School</t>
  </si>
  <si>
    <t>150162990252438</t>
  </si>
  <si>
    <t>SCAMMON</t>
  </si>
  <si>
    <t>Jonathan Y Scammon Elementary School</t>
  </si>
  <si>
    <t>150162990252889</t>
  </si>
  <si>
    <t>JORDAN</t>
  </si>
  <si>
    <t>Jordan Elementary Community School</t>
  </si>
  <si>
    <t>150162990252825</t>
  </si>
  <si>
    <t>DIEGO</t>
  </si>
  <si>
    <t>Jose De Diego Elementary Community Academy</t>
  </si>
  <si>
    <t>150162990252898</t>
  </si>
  <si>
    <t>ORTIZ DE DOMINGUEZ</t>
  </si>
  <si>
    <t>Josefa Ortiz De Dominguez Elementary School</t>
  </si>
  <si>
    <t>150162990252093</t>
  </si>
  <si>
    <t>BRENNEMANN</t>
  </si>
  <si>
    <t>Joseph Brennemann Elementary School</t>
  </si>
  <si>
    <t>150162990252215</t>
  </si>
  <si>
    <t>GARY</t>
  </si>
  <si>
    <t>Joseph E Gary Elementary School</t>
  </si>
  <si>
    <t>150162990252292</t>
  </si>
  <si>
    <t>JUNGMAN</t>
  </si>
  <si>
    <t>Joseph Jungman Elementary School</t>
  </si>
  <si>
    <t>150162990252892</t>
  </si>
  <si>
    <t>KELLMAN</t>
  </si>
  <si>
    <t>Joseph Kellman Corporate Community ES</t>
  </si>
  <si>
    <t>150162990252319</t>
  </si>
  <si>
    <t>LOVETT</t>
  </si>
  <si>
    <t>Joseph Lovett Elementary School</t>
  </si>
  <si>
    <t>150162990252470</t>
  </si>
  <si>
    <t>STOCKTON</t>
  </si>
  <si>
    <t>Joseph Stockton Elementary School</t>
  </si>
  <si>
    <t>150162990252502</t>
  </si>
  <si>
    <t>WARREN</t>
  </si>
  <si>
    <t>Joseph Warren Elementary School</t>
  </si>
  <si>
    <t>150162990252317</t>
  </si>
  <si>
    <t>LOCKE, J</t>
  </si>
  <si>
    <t>Josephine C Locke Elementary School</t>
  </si>
  <si>
    <t>150162990252294</t>
  </si>
  <si>
    <t>KERSHAW</t>
  </si>
  <si>
    <t>Joshua D Kershaw Elementary School</t>
  </si>
  <si>
    <t>150162990252404</t>
  </si>
  <si>
    <t>PICKARD</t>
  </si>
  <si>
    <t>Josiah Pickard Elementary School</t>
  </si>
  <si>
    <t>150162990252296</t>
  </si>
  <si>
    <t>KILMER</t>
  </si>
  <si>
    <t>Joyce Kilmer Elementary School</t>
  </si>
  <si>
    <t>150162990252307</t>
  </si>
  <si>
    <t>LATHROP</t>
  </si>
  <si>
    <t>Julia C Lathrop Elementary School</t>
  </si>
  <si>
    <t>150162990252273</t>
  </si>
  <si>
    <t>HOWE</t>
  </si>
  <si>
    <t>Julia Ward Howe Elementary School of Excellence</t>
  </si>
  <si>
    <t>150162990253758</t>
  </si>
  <si>
    <t>BUCKINGHAM</t>
  </si>
  <si>
    <t>Kate S Buckingham Special Education Center</t>
  </si>
  <si>
    <t>150162990252293</t>
  </si>
  <si>
    <t>KELLOGG</t>
  </si>
  <si>
    <t>Kate S Kellogg Elementary School</t>
  </si>
  <si>
    <t>150162990250023</t>
  </si>
  <si>
    <t>KELVYN PARK HS</t>
  </si>
  <si>
    <t>Kelvyn Park High School</t>
  </si>
  <si>
    <t>150162990250025</t>
  </si>
  <si>
    <t>KENWOOD HS</t>
  </si>
  <si>
    <t>Kenwood Academy High School</t>
  </si>
  <si>
    <t>15016299025215C</t>
  </si>
  <si>
    <t>KIPP ASCEND CHTR CAMPUS</t>
  </si>
  <si>
    <t>KIPP Ascend Academy Charter Elementary School</t>
  </si>
  <si>
    <t>15016299025231C</t>
  </si>
  <si>
    <t>NKRUMAH CONTR</t>
  </si>
  <si>
    <t>Kwame Nkrumah Academy Elementary School</t>
  </si>
  <si>
    <t>150162990250026</t>
  </si>
  <si>
    <t>LAKE VIEW HS</t>
  </si>
  <si>
    <t>Lake View High School</t>
  </si>
  <si>
    <t>150162990252620</t>
  </si>
  <si>
    <t>HUGHES, L</t>
  </si>
  <si>
    <t>Langston Hughes Elementary School</t>
  </si>
  <si>
    <t>150162990252306</t>
  </si>
  <si>
    <t>LASALLE</t>
  </si>
  <si>
    <t>LaSalle Elementary Language Academy</t>
  </si>
  <si>
    <t>150162990252955</t>
  </si>
  <si>
    <t>LASALLE II</t>
  </si>
  <si>
    <t>LaSalle II Magnet Elementary School</t>
  </si>
  <si>
    <t>150162990252194</t>
  </si>
  <si>
    <t>FALCONER</t>
  </si>
  <si>
    <t>Laughlin Falconer Elementary School</t>
  </si>
  <si>
    <t>150162990252767</t>
  </si>
  <si>
    <t>WARD, L</t>
  </si>
  <si>
    <t>Laura S Ward Elementary School</t>
  </si>
  <si>
    <t>150162990252309</t>
  </si>
  <si>
    <t>LAWNDALE</t>
  </si>
  <si>
    <t>Lawndale Elementary Community Academy</t>
  </si>
  <si>
    <t>150162990252783</t>
  </si>
  <si>
    <t>CARDENAS</t>
  </si>
  <si>
    <t>Lazaro Cardenas Elementary School</t>
  </si>
  <si>
    <t>15016299025208C</t>
  </si>
  <si>
    <t>LEARN CHRT - SO CHICAGO</t>
  </si>
  <si>
    <t>LEARN  Charter School-South Chicago Campus</t>
  </si>
  <si>
    <t>LEARN CHTR EXCEL</t>
  </si>
  <si>
    <t>LEARN Charter ES - Excel</t>
  </si>
  <si>
    <t>LEARN CHTR NTH LAWNDALE</t>
  </si>
  <si>
    <t>LEARN Charter ES - North Lawndale</t>
  </si>
  <si>
    <t>LEARN CHTR BUTLER</t>
  </si>
  <si>
    <t>LEARN Charter ES - Romano Butler Campus</t>
  </si>
  <si>
    <t>LEARN CHTR - 5TH</t>
  </si>
  <si>
    <t>Learn Charter School - 5th Campus</t>
  </si>
  <si>
    <t>15016299025221C</t>
  </si>
  <si>
    <t>LEGACY CHTR CAMPUS</t>
  </si>
  <si>
    <t>Legacy Charter Elementary School</t>
  </si>
  <si>
    <t>150162990252190</t>
  </si>
  <si>
    <t>ERICSON</t>
  </si>
  <si>
    <t>Leif Ericson Elementary Scholastic Academy</t>
  </si>
  <si>
    <t>150162990252856</t>
  </si>
  <si>
    <t>LENART</t>
  </si>
  <si>
    <t>Lenart Elementary Regional Gifted Center</t>
  </si>
  <si>
    <t>150162990252311</t>
  </si>
  <si>
    <t>LEWIS</t>
  </si>
  <si>
    <t>Leslie Lewis Elementary School</t>
  </si>
  <si>
    <t>150162990250047</t>
  </si>
  <si>
    <t>LINCOLN PARK HS</t>
  </si>
  <si>
    <t>Lincoln Park High School</t>
  </si>
  <si>
    <t>150162990252916</t>
  </si>
  <si>
    <t>HAMPTON</t>
  </si>
  <si>
    <t>Lionel Hampton Fine &amp; Performing Arts ES</t>
  </si>
  <si>
    <t>150162990252896</t>
  </si>
  <si>
    <t>LITTLE VILLAGE</t>
  </si>
  <si>
    <t>Little Village Elementary School</t>
  </si>
  <si>
    <t>150162990252881</t>
  </si>
  <si>
    <t>LOGANDALE</t>
  </si>
  <si>
    <t>Logandale Middle School</t>
  </si>
  <si>
    <t>150162990252094</t>
  </si>
  <si>
    <t>BRENTANO</t>
  </si>
  <si>
    <t>Lorenz Brentano Math &amp; Science Academy ES</t>
  </si>
  <si>
    <t>150162990252052</t>
  </si>
  <si>
    <t>AGASSIZ</t>
  </si>
  <si>
    <t>Louis A Agassiz Elementary School</t>
  </si>
  <si>
    <t>150162990252188</t>
  </si>
  <si>
    <t>ARMSTRONG, L</t>
  </si>
  <si>
    <t>Louis Armstrong Math &amp; Science Elementary School</t>
  </si>
  <si>
    <t>150162990252370</t>
  </si>
  <si>
    <t>NETTELHORST</t>
  </si>
  <si>
    <t>Louis Nettelhorst Elementary School</t>
  </si>
  <si>
    <t>150162990252396</t>
  </si>
  <si>
    <t>PASTEUR</t>
  </si>
  <si>
    <t>Louis Pasteur Elementary School</t>
  </si>
  <si>
    <t>150162990252053</t>
  </si>
  <si>
    <t>ALCOTT ES</t>
  </si>
  <si>
    <t>Louisa May Alcott Elementary School</t>
  </si>
  <si>
    <t>150162990252079</t>
  </si>
  <si>
    <t>BEETHOVEN</t>
  </si>
  <si>
    <t>Ludwig Van Beethoven Elementary School</t>
  </si>
  <si>
    <t>150162990252387</t>
  </si>
  <si>
    <t>O'TOOLE</t>
  </si>
  <si>
    <t>Luke O'Toole Elementary School</t>
  </si>
  <si>
    <t>150162990252102</t>
  </si>
  <si>
    <t>BURBANK</t>
  </si>
  <si>
    <t>Luther Burbank Elementary School</t>
  </si>
  <si>
    <t>150162990252101</t>
  </si>
  <si>
    <t>BUDLONG</t>
  </si>
  <si>
    <t>Lyman A Budlong Elementary School</t>
  </si>
  <si>
    <t>150162990252489</t>
  </si>
  <si>
    <t>TRUMBULL</t>
  </si>
  <si>
    <t>Lyman Trumbull Elementary School</t>
  </si>
  <si>
    <t>150162990252046</t>
  </si>
  <si>
    <t>JACKSON, M</t>
  </si>
  <si>
    <t>Mahalia Jackson Elementary School</t>
  </si>
  <si>
    <t>150162990252478</t>
  </si>
  <si>
    <t>TALCOTT</t>
  </si>
  <si>
    <t>Mancel Talcott Elementary School</t>
  </si>
  <si>
    <t>150162990250616</t>
  </si>
  <si>
    <t>MANLEY HS</t>
  </si>
  <si>
    <t>Manley Career Academy High School</t>
  </si>
  <si>
    <t>150162990252864</t>
  </si>
  <si>
    <t>PEREZ</t>
  </si>
  <si>
    <t>Manuel Perez Elementary School</t>
  </si>
  <si>
    <t>150162990252773</t>
  </si>
  <si>
    <t>GARVEY</t>
  </si>
  <si>
    <t>Marcus Moziah Garvey Elementary School</t>
  </si>
  <si>
    <t>150162990252829</t>
  </si>
  <si>
    <t>SAUCEDO</t>
  </si>
  <si>
    <t>Maria Saucedo Elementary Scholastic Academy</t>
  </si>
  <si>
    <t>150162990252966</t>
  </si>
  <si>
    <t>AZUELA</t>
  </si>
  <si>
    <t>Mariano Azuela Elementary School</t>
  </si>
  <si>
    <t>150162990250617</t>
  </si>
  <si>
    <t>CURIE HS</t>
  </si>
  <si>
    <t>Marie Sklodowska Curie Metropolitan High School</t>
  </si>
  <si>
    <t>150162990250842</t>
  </si>
  <si>
    <t>MARINE MILITARY HS</t>
  </si>
  <si>
    <t>Marine Military Math and Science Academy</t>
  </si>
  <si>
    <t>150162990252451</t>
  </si>
  <si>
    <t>SHERIDAN</t>
  </si>
  <si>
    <t>Mark Sheridan Elementary Math &amp; Science Academy</t>
  </si>
  <si>
    <t>150162990252458</t>
  </si>
  <si>
    <t>SKINNER</t>
  </si>
  <si>
    <t>Mark Skinner Elementary School</t>
  </si>
  <si>
    <t>150162990252490</t>
  </si>
  <si>
    <t>TWAIN</t>
  </si>
  <si>
    <t>Mark Twain Elementary School</t>
  </si>
  <si>
    <t>150162990252330</t>
  </si>
  <si>
    <t>MARQUETTE</t>
  </si>
  <si>
    <t>Marquette Elementary School</t>
  </si>
  <si>
    <t>150162990252428</t>
  </si>
  <si>
    <t>RUGGLES</t>
  </si>
  <si>
    <t>Martha Ruggles Elementary School</t>
  </si>
  <si>
    <t>150162990252432</t>
  </si>
  <si>
    <t>RYERSON</t>
  </si>
  <si>
    <t>Martin A Ryerson Elementary School</t>
  </si>
  <si>
    <t>150162990252963</t>
  </si>
  <si>
    <t>CAMRAS</t>
  </si>
  <si>
    <t>Marvin Camras Elementary School</t>
  </si>
  <si>
    <t>150162990252921</t>
  </si>
  <si>
    <t>COURTENAY</t>
  </si>
  <si>
    <t>Mary E Courtenay Elementary Language Arts Center</t>
  </si>
  <si>
    <t>150162990252737</t>
  </si>
  <si>
    <t>MCDOWELL</t>
  </si>
  <si>
    <t>Mary E McDowell Elementary School</t>
  </si>
  <si>
    <t>150162990252403</t>
  </si>
  <si>
    <t>PETERSON</t>
  </si>
  <si>
    <t>Mary Gage Peterson Elementary School</t>
  </si>
  <si>
    <t>150162990252323</t>
  </si>
  <si>
    <t>LYON</t>
  </si>
  <si>
    <t>Mary Lyon Elementary School</t>
  </si>
  <si>
    <t>150162990252927</t>
  </si>
  <si>
    <t>DODGE</t>
  </si>
  <si>
    <t>Mary Mapes Dodge Elementary Renaissance Academy</t>
  </si>
  <si>
    <t>150162990252084</t>
  </si>
  <si>
    <t>BETHUNE</t>
  </si>
  <si>
    <t>Mary McLeod Bethune Elementary School</t>
  </si>
  <si>
    <t>150162990250858</t>
  </si>
  <si>
    <t>MASON HS</t>
  </si>
  <si>
    <t>Mason High School</t>
  </si>
  <si>
    <t>150162990252261</t>
  </si>
  <si>
    <t>HENSON</t>
  </si>
  <si>
    <t>Matthew A Henson Elementary School</t>
  </si>
  <si>
    <t>150162990252213</t>
  </si>
  <si>
    <t>GALLISTEL</t>
  </si>
  <si>
    <t>Matthew Gallistel Elementary Language Academy</t>
  </si>
  <si>
    <t>150162990252193</t>
  </si>
  <si>
    <t>EVERS</t>
  </si>
  <si>
    <t>Medgar Evers Elementary School</t>
  </si>
  <si>
    <t>150162990252209</t>
  </si>
  <si>
    <t>FULLER</t>
  </si>
  <si>
    <t>Melville W Fuller Elementary School</t>
  </si>
  <si>
    <t>150162990252195</t>
  </si>
  <si>
    <t>FARADAY</t>
  </si>
  <si>
    <t>Michael Faraday Elementary School</t>
  </si>
  <si>
    <t>150162990252112</t>
  </si>
  <si>
    <t>BYRNE</t>
  </si>
  <si>
    <t>Michael M Byrne Elementary School</t>
  </si>
  <si>
    <t>150162990250827</t>
  </si>
  <si>
    <t>CLARK HS</t>
  </si>
  <si>
    <t>Michele Clark Academic Prep Magnet High School</t>
  </si>
  <si>
    <t>150162990253790</t>
  </si>
  <si>
    <t>MILBURN ALTERNATIVE ES</t>
  </si>
  <si>
    <t>Milburn Alternative Elementary School</t>
  </si>
  <si>
    <t>MILBURN ALTERNATIVE HS</t>
  </si>
  <si>
    <t>Milburn Alternative High School</t>
  </si>
  <si>
    <t>150162990252492</t>
  </si>
  <si>
    <t>LAVIZZO</t>
  </si>
  <si>
    <t>Mildred I Lavizzo Elementary School</t>
  </si>
  <si>
    <t>150162990252110</t>
  </si>
  <si>
    <t>BRUNSON</t>
  </si>
  <si>
    <t>Milton Brunson Math &amp; Science Specialty ES</t>
  </si>
  <si>
    <t>150162990252285</t>
  </si>
  <si>
    <t>JAMIESON</t>
  </si>
  <si>
    <t>Minnie Mars Jamieson Elementary School</t>
  </si>
  <si>
    <t>150162990252845</t>
  </si>
  <si>
    <t>CANTER</t>
  </si>
  <si>
    <t>Miriam G Canter Middle School</t>
  </si>
  <si>
    <t>150162990250031</t>
  </si>
  <si>
    <t>MORGAN PARK HS</t>
  </si>
  <si>
    <t>Morgan Park High School</t>
  </si>
  <si>
    <t>150162990252844</t>
  </si>
  <si>
    <t>MORTON</t>
  </si>
  <si>
    <t>Morton School of Excellence</t>
  </si>
  <si>
    <t>150162990253116</t>
  </si>
  <si>
    <t>MONTEFIORE</t>
  </si>
  <si>
    <t>Moses Montefiore Special Elementary School</t>
  </si>
  <si>
    <t>150162990252361</t>
  </si>
  <si>
    <t>MOUNT GREENWOOD</t>
  </si>
  <si>
    <t>Mount Greenwood Elementary School</t>
  </si>
  <si>
    <t>150162990252362</t>
  </si>
  <si>
    <t>MOUNT VERNON</t>
  </si>
  <si>
    <t>Mount Vernon Elementary School</t>
  </si>
  <si>
    <t>150162990250836</t>
  </si>
  <si>
    <t>MULTICULTURAL ACAD SCHOLARSHIP</t>
  </si>
  <si>
    <t>Multicultural Academy of Scholarship</t>
  </si>
  <si>
    <t>150162990252090</t>
  </si>
  <si>
    <t>BRADWELL</t>
  </si>
  <si>
    <t>Myra Bradwell Communications Arts &amp; Sciences ES</t>
  </si>
  <si>
    <t>15016299025218C</t>
  </si>
  <si>
    <t>NAMASTE CHTR CAMPUS</t>
  </si>
  <si>
    <t>Namaste Charter Elementary School</t>
  </si>
  <si>
    <t>150162990253075</t>
  </si>
  <si>
    <t>JEFFERSON ALT HS</t>
  </si>
  <si>
    <t>Nancy B Jefferson Alternative High School</t>
  </si>
  <si>
    <t>150162990252239</t>
  </si>
  <si>
    <t>HALE</t>
  </si>
  <si>
    <t>Nathan Hale Elementary School</t>
  </si>
  <si>
    <t>150162990252221</t>
  </si>
  <si>
    <t>GOLDBLATT</t>
  </si>
  <si>
    <t>Nathan R Goldblatt Elementary School</t>
  </si>
  <si>
    <t>150162990252149</t>
  </si>
  <si>
    <t>DAVIS, N</t>
  </si>
  <si>
    <t>Nathan S Davis Elementary School</t>
  </si>
  <si>
    <t>150162990252229</t>
  </si>
  <si>
    <t>GREENE</t>
  </si>
  <si>
    <t>Nathanael Greene Elementary School</t>
  </si>
  <si>
    <t>150162990252408</t>
  </si>
  <si>
    <t>POPE</t>
  </si>
  <si>
    <t>Nathaniel Pope Elementary School</t>
  </si>
  <si>
    <t>150162990252924</t>
  </si>
  <si>
    <t>NATIONAL TEACHERS</t>
  </si>
  <si>
    <t>National Teachers Elementary Academy</t>
  </si>
  <si>
    <t>150162990250537</t>
  </si>
  <si>
    <t>SIMEON HS</t>
  </si>
  <si>
    <t>Neal F Simeon Career Academy High School</t>
  </si>
  <si>
    <t>150162990253157</t>
  </si>
  <si>
    <t>NEAR NORTH</t>
  </si>
  <si>
    <t>Near North Elementary School</t>
  </si>
  <si>
    <t>150162990252930</t>
  </si>
  <si>
    <t>NEW FIELD</t>
  </si>
  <si>
    <t>New Field Elementary School</t>
  </si>
  <si>
    <t>150162990250824</t>
  </si>
  <si>
    <t>NEW MILLENIUM HS</t>
  </si>
  <si>
    <t>New Millennium High School of Health at Bowen</t>
  </si>
  <si>
    <t>150162990252070</t>
  </si>
  <si>
    <t>BATEMAN</t>
  </si>
  <si>
    <t>Newton Bateman Elementary School</t>
  </si>
  <si>
    <t>150162990250037</t>
  </si>
  <si>
    <t>SENN HS</t>
  </si>
  <si>
    <t>Nicholas Senn High School</t>
  </si>
  <si>
    <t>150162990252072</t>
  </si>
  <si>
    <t>NICHOLSON TECH ACAD</t>
  </si>
  <si>
    <t>Nicholson Technology Academy</t>
  </si>
  <si>
    <t>150162990252823</t>
  </si>
  <si>
    <t>HEROES</t>
  </si>
  <si>
    <t>Ninos Heroes Elementary Academic Center</t>
  </si>
  <si>
    <t>15016299025006C</t>
  </si>
  <si>
    <t>NOBLE ST CHTR-CHGO BULLS</t>
  </si>
  <si>
    <t>Noble Street Charter - Chicago Bulls College</t>
  </si>
  <si>
    <t>NOBLE ST CHTR-COMER</t>
  </si>
  <si>
    <t>Noble Street Charter - Gary Comer College Prep</t>
  </si>
  <si>
    <t>NOBLE ST CHTR-GOLDER</t>
  </si>
  <si>
    <t>Noble Street Charter - Golder College Prep</t>
  </si>
  <si>
    <t>NOBLE ST CHTR-MUCHIN</t>
  </si>
  <si>
    <t>Noble Street Charter - Muchin College Prep</t>
  </si>
  <si>
    <t>NOBLE ST CHTR-NOBLE</t>
  </si>
  <si>
    <t>Noble Street Charter - Noble Street College Prep</t>
  </si>
  <si>
    <t>NOBLE ST CHTR-PRITZKER</t>
  </si>
  <si>
    <t>Noble Street Charter - Pritzker College Prep</t>
  </si>
  <si>
    <t>NOBLE ST CHTR-RAUNER</t>
  </si>
  <si>
    <t>Noble Street Charter - Rauner College Prep</t>
  </si>
  <si>
    <t>NOBLE ST CHTR-ROWE CLARK</t>
  </si>
  <si>
    <t>Noble Street Charter - Rowe-Clark Math &amp; Sci Acad</t>
  </si>
  <si>
    <t>NOBLE ST CHTR-UIC</t>
  </si>
  <si>
    <t>Noble Street Charter - UIC College Prep</t>
  </si>
  <si>
    <t>NOBLE STREET CHTR - JOHNSON</t>
  </si>
  <si>
    <t>Noble Street Charter School â€“ Johnson HS</t>
  </si>
  <si>
    <t>150162990252095</t>
  </si>
  <si>
    <t>BRIDGE</t>
  </si>
  <si>
    <t>Norman A Bridge Elementary School</t>
  </si>
  <si>
    <t>15016299025005C</t>
  </si>
  <si>
    <t>NTH LAWNDALE CHTR-CHRISTIANA</t>
  </si>
  <si>
    <t>North Lawndale College Prep Charter - Christiana</t>
  </si>
  <si>
    <t>NTH LAWNDALE CHTR-COLLINS</t>
  </si>
  <si>
    <t>North Lawndale College Prep Charter - Collins</t>
  </si>
  <si>
    <t>150162990252935</t>
  </si>
  <si>
    <t>NORTH RIVER</t>
  </si>
  <si>
    <t>North River Elementary School</t>
  </si>
  <si>
    <t>150162990250825</t>
  </si>
  <si>
    <t>NORTH-GRAND HS</t>
  </si>
  <si>
    <t>North-Grand High School</t>
  </si>
  <si>
    <t>150162990250794</t>
  </si>
  <si>
    <t>NORTHSIDE PREP HS</t>
  </si>
  <si>
    <t>Northside College Preparatory High School</t>
  </si>
  <si>
    <t>150162990253743</t>
  </si>
  <si>
    <t>NORTHSIDE LEARNING HS</t>
  </si>
  <si>
    <t>Northside Learning Center High School</t>
  </si>
  <si>
    <t>150162990252915</t>
  </si>
  <si>
    <t>NORTHWEST</t>
  </si>
  <si>
    <t>Northwest Middle School</t>
  </si>
  <si>
    <t>150162990252376</t>
  </si>
  <si>
    <t>NORWOOD PARK</t>
  </si>
  <si>
    <t>Norwood Park Elementary School</t>
  </si>
  <si>
    <t>150162990250855</t>
  </si>
  <si>
    <t>OGDEN HS</t>
  </si>
  <si>
    <t>Ogden International High School</t>
  </si>
  <si>
    <t>150162990252486</t>
  </si>
  <si>
    <t>THORP, O</t>
  </si>
  <si>
    <t>Ole A Thorp Elementary Scholastic Academy</t>
  </si>
  <si>
    <t>150162990252507</t>
  </si>
  <si>
    <t>WESTCOTT</t>
  </si>
  <si>
    <t>Oliver S Westcott Elementary School</t>
  </si>
  <si>
    <t>150162990252270</t>
  </si>
  <si>
    <t>HOLMES</t>
  </si>
  <si>
    <t>Oliver Wendell Holmes Elementary School</t>
  </si>
  <si>
    <t>150162990252384</t>
  </si>
  <si>
    <t>ORIOLE PARK</t>
  </si>
  <si>
    <t>Oriole Park Elementary School</t>
  </si>
  <si>
    <t>150162990252842</t>
  </si>
  <si>
    <t>OROZCO</t>
  </si>
  <si>
    <t>Orozco Fine Arts &amp; Sciences Elementary School</t>
  </si>
  <si>
    <t>150162990250847</t>
  </si>
  <si>
    <t>ORR HS</t>
  </si>
  <si>
    <t>Orr Academy High School</t>
  </si>
  <si>
    <t>150162990252096</t>
  </si>
  <si>
    <t>BRIGHT</t>
  </si>
  <si>
    <t>Orville T Bright Elementary School</t>
  </si>
  <si>
    <t>150162990252605</t>
  </si>
  <si>
    <t>DE PRIEST</t>
  </si>
  <si>
    <t>Oscar DePriest Elementary School</t>
  </si>
  <si>
    <t>150162990252337</t>
  </si>
  <si>
    <t>MAYER</t>
  </si>
  <si>
    <t>Oscar F Mayer Elementary School</t>
  </si>
  <si>
    <t>150162990252862</t>
  </si>
  <si>
    <t>CASALS</t>
  </si>
  <si>
    <t>Pablo Casals Elementary School</t>
  </si>
  <si>
    <t>150162990252394</t>
  </si>
  <si>
    <t>PARK MANOR</t>
  </si>
  <si>
    <t>Park Manor Elementary School</t>
  </si>
  <si>
    <t>150162990252395</t>
  </si>
  <si>
    <t>PARKSIDE</t>
  </si>
  <si>
    <t>Parkside Elementary Community Academy</t>
  </si>
  <si>
    <t>15016299025214C</t>
  </si>
  <si>
    <t>PASSAGES CHTR CAMPUS</t>
  </si>
  <si>
    <t>Passages Charter Elementary School</t>
  </si>
  <si>
    <t>150162990253794</t>
  </si>
  <si>
    <t>PATHWAYS EDUCATION HS</t>
  </si>
  <si>
    <t>Pathways in Education</t>
  </si>
  <si>
    <t>150162990252260</t>
  </si>
  <si>
    <t>HENRY</t>
  </si>
  <si>
    <t>Patrick Henry Elementary School</t>
  </si>
  <si>
    <t>150162990252617</t>
  </si>
  <si>
    <t>CUFFE</t>
  </si>
  <si>
    <t>Paul Cuffe Math-Science Technology Academy ES</t>
  </si>
  <si>
    <t>150162990250531</t>
  </si>
  <si>
    <t>DUNBAR HS</t>
  </si>
  <si>
    <t>Paul Laurence Dunbar Career Academy High School</t>
  </si>
  <si>
    <t>150162990252423</t>
  </si>
  <si>
    <t>REVERE</t>
  </si>
  <si>
    <t>Paul Revere Elementary School</t>
  </si>
  <si>
    <t>150162990250766</t>
  </si>
  <si>
    <t>ROBESON HS</t>
  </si>
  <si>
    <t>Paul Robeson High School</t>
  </si>
  <si>
    <t>150162990253784</t>
  </si>
  <si>
    <t>PEACE &amp; EDUCATION HS</t>
  </si>
  <si>
    <t>Peace &amp; Education Coalition High School</t>
  </si>
  <si>
    <t>150162990250763</t>
  </si>
  <si>
    <t>JULIAN HS</t>
  </si>
  <si>
    <t>Percy L Julian High School</t>
  </si>
  <si>
    <t>150162990252069</t>
  </si>
  <si>
    <t>BASS</t>
  </si>
  <si>
    <t>Perkins Bass Elementary School</t>
  </si>
  <si>
    <t>150162990252940</t>
  </si>
  <si>
    <t>PERSHING MIDDLE</t>
  </si>
  <si>
    <t>Pershing West Middle School</t>
  </si>
  <si>
    <t>15016299025003C</t>
  </si>
  <si>
    <t>PERSPECTIVES CHTR CALUMET HS</t>
  </si>
  <si>
    <t>Perspectives Charter - Calumet HS</t>
  </si>
  <si>
    <t>PERSPECTIVES CHTR CALUMET MIDDLE</t>
  </si>
  <si>
    <t>Perspectives Charter - Calumet MS</t>
  </si>
  <si>
    <t>PERSPECTIVES CHTR CALUMET TECH</t>
  </si>
  <si>
    <t>Perspectives Charter - Calumet Technology</t>
  </si>
  <si>
    <t>PERSPECTIVES CHTR IIT</t>
  </si>
  <si>
    <t>Perspectives Charter - IIT Math &amp; Science Academy</t>
  </si>
  <si>
    <t>PERSPECTIVES CHTR JOSLIN</t>
  </si>
  <si>
    <t>Perspectives Charter - Rodney D Joslin</t>
  </si>
  <si>
    <t>150162990252422</t>
  </si>
  <si>
    <t>REINBERG</t>
  </si>
  <si>
    <t>Peter A Reinberg Elementary School</t>
  </si>
  <si>
    <t>150162990252142</t>
  </si>
  <si>
    <t>COOPER</t>
  </si>
  <si>
    <t>Peter Cooper Elementary Dual Language Academy</t>
  </si>
  <si>
    <t>150162990252426</t>
  </si>
  <si>
    <t>ROGERS</t>
  </si>
  <si>
    <t>Philip Rogers Elementary School</t>
  </si>
  <si>
    <t>150162990252058</t>
  </si>
  <si>
    <t>ARMOUR</t>
  </si>
  <si>
    <t>Phillip D Armour Elementary School</t>
  </si>
  <si>
    <t>150162990252366</t>
  </si>
  <si>
    <t>MURRAY</t>
  </si>
  <si>
    <t>Phillip Murray Elementary Language Academy</t>
  </si>
  <si>
    <t>150162990250821</t>
  </si>
  <si>
    <t>PHILLIPS AA HS</t>
  </si>
  <si>
    <t>Phillips Achievement Academy High School</t>
  </si>
  <si>
    <t>150162990252255</t>
  </si>
  <si>
    <t>HEARST</t>
  </si>
  <si>
    <t>Phobe Apperson Hearst Elementary School</t>
  </si>
  <si>
    <t>150162990250803</t>
  </si>
  <si>
    <t>PHOENIX MILITARY HS</t>
  </si>
  <si>
    <t>Phoenix Military Academy High School</t>
  </si>
  <si>
    <t>150162990252289</t>
  </si>
  <si>
    <t>PILSEN</t>
  </si>
  <si>
    <t>Pilsen Elementary Community Academy</t>
  </si>
  <si>
    <t>150162990252951</t>
  </si>
  <si>
    <t>PLATO CONTR</t>
  </si>
  <si>
    <t>Plato Learning Academy Elementary School</t>
  </si>
  <si>
    <t>15016299025226C</t>
  </si>
  <si>
    <t>POLARIS CHTR CAMPUS</t>
  </si>
  <si>
    <t>Polaris Charter Academy Elementary School</t>
  </si>
  <si>
    <t>150162990252409</t>
  </si>
  <si>
    <t>PORTAGE PARK</t>
  </si>
  <si>
    <t>Portage Park Elementary School</t>
  </si>
  <si>
    <t>15016299025017C</t>
  </si>
  <si>
    <t>PROLOGUE-JOHNSTON CHTR HS</t>
  </si>
  <si>
    <t>Prologue - Joshua Johnston Charter School for Fine Arts and Design</t>
  </si>
  <si>
    <t>150162990253788</t>
  </si>
  <si>
    <t>PROLOGUE HS</t>
  </si>
  <si>
    <t>Prologue Early College High School</t>
  </si>
  <si>
    <t>15016299025224C</t>
  </si>
  <si>
    <t>PROVIDENCE CHTR-BUNCHE</t>
  </si>
  <si>
    <t>Providence Englewood Charter - Bunche</t>
  </si>
  <si>
    <t>150162990252413</t>
  </si>
  <si>
    <t>PULASKI</t>
  </si>
  <si>
    <t>Pulaski International Academy Elmentary School</t>
  </si>
  <si>
    <t>150162990252876</t>
  </si>
  <si>
    <t>CARSON</t>
  </si>
  <si>
    <t>Rachel Carson Elementary School</t>
  </si>
  <si>
    <t>150162990252804</t>
  </si>
  <si>
    <t>METCALFE</t>
  </si>
  <si>
    <t>Ralph H Metcalfe Elementary Community Academy</t>
  </si>
  <si>
    <t>150162990252416</t>
  </si>
  <si>
    <t>RAVENSWOOD</t>
  </si>
  <si>
    <t>Ravenswood Elementary School</t>
  </si>
  <si>
    <t>150162990253715</t>
  </si>
  <si>
    <t>GRAHAM,R HS</t>
  </si>
  <si>
    <t>Ray Graham Training Center High School</t>
  </si>
  <si>
    <t>150162990252185</t>
  </si>
  <si>
    <t>EDWARDS</t>
  </si>
  <si>
    <t>Richard Edwards Elementary School</t>
  </si>
  <si>
    <t>150162990252703</t>
  </si>
  <si>
    <t>LEE</t>
  </si>
  <si>
    <t>Richard Henry Lee Elementary School</t>
  </si>
  <si>
    <t>150162990252837</t>
  </si>
  <si>
    <t>DALEY</t>
  </si>
  <si>
    <t>Richard J Daley Elementary Academy</t>
  </si>
  <si>
    <t>150162990252381</t>
  </si>
  <si>
    <t>OGLESBY</t>
  </si>
  <si>
    <t>Richard J Oglesby Elementary School</t>
  </si>
  <si>
    <t>150162990250008</t>
  </si>
  <si>
    <t>CRANE HS</t>
  </si>
  <si>
    <t>Richard T Crane Technical Preparatory HS</t>
  </si>
  <si>
    <t>150162990252542</t>
  </si>
  <si>
    <t>YATES</t>
  </si>
  <si>
    <t>Richard Yates Elementary School</t>
  </si>
  <si>
    <t>150162990250001</t>
  </si>
  <si>
    <t>AMUNDSEN HS</t>
  </si>
  <si>
    <t>Roald Amundsen High School</t>
  </si>
  <si>
    <t>150162990252086</t>
  </si>
  <si>
    <t>BLACK</t>
  </si>
  <si>
    <t>Robert A Black Magnet Elementary School</t>
  </si>
  <si>
    <t>150162990252189</t>
  </si>
  <si>
    <t>EMMET</t>
  </si>
  <si>
    <t>Robert Emmet Elementary School</t>
  </si>
  <si>
    <t>150162990252210</t>
  </si>
  <si>
    <t>FULTON</t>
  </si>
  <si>
    <t>Robert Fulton Elementary School</t>
  </si>
  <si>
    <t>150162990252322</t>
  </si>
  <si>
    <t>LAWRENCE</t>
  </si>
  <si>
    <t>Robert H Lawrence Elementary School</t>
  </si>
  <si>
    <t>150162990252254</t>
  </si>
  <si>
    <t>HEALY</t>
  </si>
  <si>
    <t>Robert Healy Elementary School</t>
  </si>
  <si>
    <t>150162990252232</t>
  </si>
  <si>
    <t>GRIMES</t>
  </si>
  <si>
    <t>Robert L Grimes Elementary School</t>
  </si>
  <si>
    <t>150162990250833</t>
  </si>
  <si>
    <t>LINDBLOM HS</t>
  </si>
  <si>
    <t>Robert Lindblom Math &amp; Science Academy HS</t>
  </si>
  <si>
    <t>150162990252154</t>
  </si>
  <si>
    <t>DETT</t>
  </si>
  <si>
    <t>Robert Nathaniel Dett Elementary School</t>
  </si>
  <si>
    <t>150162990250545</t>
  </si>
  <si>
    <t>CLEMENTE HS</t>
  </si>
  <si>
    <t>Roberto Clemente Community Academy High School</t>
  </si>
  <si>
    <t>150162990250810</t>
  </si>
  <si>
    <t>ROBESON AA HS</t>
  </si>
  <si>
    <t>Robeson Achievement Academy High School</t>
  </si>
  <si>
    <t>150162990252303</t>
  </si>
  <si>
    <t>LOZANO</t>
  </si>
  <si>
    <t>Rodolfo Lozano Bilingual &amp; International Ctr ES</t>
  </si>
  <si>
    <t>150162990250042</t>
  </si>
  <si>
    <t>SULLIVAN HS</t>
  </si>
  <si>
    <t>Roger C Sullivan High School</t>
  </si>
  <si>
    <t>150162990252367</t>
  </si>
  <si>
    <t>BROWN, R</t>
  </si>
  <si>
    <t>Ronald Brown Elementary Community Academy</t>
  </si>
  <si>
    <t>150162990252634</t>
  </si>
  <si>
    <t>MCNAIR</t>
  </si>
  <si>
    <t>Ronald E McNair Elementary School</t>
  </si>
  <si>
    <t>150162990252106</t>
  </si>
  <si>
    <t>CASTELLANOS</t>
  </si>
  <si>
    <t>Rosario Castellanos Elementary School</t>
  </si>
  <si>
    <t>150162990252334</t>
  </si>
  <si>
    <t>MASON</t>
  </si>
  <si>
    <t>Roswell B Mason Elementary School</t>
  </si>
  <si>
    <t>15016299025230C</t>
  </si>
  <si>
    <t>ROWE</t>
  </si>
  <si>
    <t>Rowe Elementary School</t>
  </si>
  <si>
    <t>150162990252300</t>
  </si>
  <si>
    <t>KIPLING</t>
  </si>
  <si>
    <t>Rudyard Kipling Elementary School</t>
  </si>
  <si>
    <t>150162990252706</t>
  </si>
  <si>
    <t>SALAZAR</t>
  </si>
  <si>
    <t>Rueben Salazar Elementary Bilingual Center</t>
  </si>
  <si>
    <t>150162990252268</t>
  </si>
  <si>
    <t>HITCH</t>
  </si>
  <si>
    <t>Rufus M Hitch Elementary School</t>
  </si>
  <si>
    <t>150162990252130</t>
  </si>
  <si>
    <t>CHASE</t>
  </si>
  <si>
    <t>Salmon P Chase Elementary School</t>
  </si>
  <si>
    <t>150162990252222</t>
  </si>
  <si>
    <t>GOMPERS</t>
  </si>
  <si>
    <t>Samuel Gompers Fine Arts Options ES</t>
  </si>
  <si>
    <t>150162990252434</t>
  </si>
  <si>
    <t>SAUGANASH</t>
  </si>
  <si>
    <t>Sauganash Elementary School</t>
  </si>
  <si>
    <t>150162990252775</t>
  </si>
  <si>
    <t>JOPLIN</t>
  </si>
  <si>
    <t>Scott Joplin Elementary School</t>
  </si>
  <si>
    <t>150162990252877</t>
  </si>
  <si>
    <t>MCAULIFFE</t>
  </si>
  <si>
    <t>Sharon Christa McAuliffe Elementary School</t>
  </si>
  <si>
    <t>150162990252435</t>
  </si>
  <si>
    <t>SAWYER</t>
  </si>
  <si>
    <t>Sidney Sawyer Elementary School</t>
  </si>
  <si>
    <t>150162990252233</t>
  </si>
  <si>
    <t>GUGGENHEIM</t>
  </si>
  <si>
    <t>Simon Guggenheim Elementary School</t>
  </si>
  <si>
    <t>150162990253732</t>
  </si>
  <si>
    <t>SIMPSON HS</t>
  </si>
  <si>
    <t>Simpson Academy High School for Young Women</t>
  </si>
  <si>
    <t>150162990252954</t>
  </si>
  <si>
    <t>DAVIS, M</t>
  </si>
  <si>
    <t>Sir Miles Davis Magnet Elementary Academy</t>
  </si>
  <si>
    <t>150162990252959</t>
  </si>
  <si>
    <t>SKINNER NORTH</t>
  </si>
  <si>
    <t>Skinner North</t>
  </si>
  <si>
    <t>150162990252914</t>
  </si>
  <si>
    <t>SANDOVAL</t>
  </si>
  <si>
    <t>Socorro Sandoval Elementary School</t>
  </si>
  <si>
    <t>150162990252439</t>
  </si>
  <si>
    <t>SONGHAI</t>
  </si>
  <si>
    <t>Songhai Elementary Learning Institute</t>
  </si>
  <si>
    <t>150162990252855</t>
  </si>
  <si>
    <t>SOUTH LOOP</t>
  </si>
  <si>
    <t>South Loop Elementary School</t>
  </si>
  <si>
    <t>150162990252960</t>
  </si>
  <si>
    <t>SOUTHSHORE</t>
  </si>
  <si>
    <t>South Shore Fine Arts Academy</t>
  </si>
  <si>
    <t>150162990250860</t>
  </si>
  <si>
    <t>SOUTH SHORE INTL HS</t>
  </si>
  <si>
    <t>South Shore International College Prep HS School</t>
  </si>
  <si>
    <t>150162990253765</t>
  </si>
  <si>
    <t>SOUTHSIDE HS</t>
  </si>
  <si>
    <t>Southside Occupational Academy High School</t>
  </si>
  <si>
    <t>150162990252462</t>
  </si>
  <si>
    <t>SPENCER TECH ACAD</t>
  </si>
  <si>
    <t>Spencer Technology Academy</t>
  </si>
  <si>
    <t>150162990250818</t>
  </si>
  <si>
    <t>SPRY HS</t>
  </si>
  <si>
    <t>Spry Community Links High School</t>
  </si>
  <si>
    <t>150162990252967</t>
  </si>
  <si>
    <t>STEM ES</t>
  </si>
  <si>
    <t>STEM Magnet Academy</t>
  </si>
  <si>
    <t>150162990252805</t>
  </si>
  <si>
    <t>DECATUR</t>
  </si>
  <si>
    <t>Stephen Decatur Classical Elementary School</t>
  </si>
  <si>
    <t>150162990252212</t>
  </si>
  <si>
    <t>GALE</t>
  </si>
  <si>
    <t>Stephen F Gale Elementary Community Academy</t>
  </si>
  <si>
    <t>150162990252252</t>
  </si>
  <si>
    <t>HAYT</t>
  </si>
  <si>
    <t>Stephen K Hayt Elementary School</t>
  </si>
  <si>
    <t>150162990250030</t>
  </si>
  <si>
    <t>MATHER HS</t>
  </si>
  <si>
    <t>Stephen T Mather High School</t>
  </si>
  <si>
    <t>150162990252468</t>
  </si>
  <si>
    <t>STONE</t>
  </si>
  <si>
    <t>Stone Elementary Scholastic Academy</t>
  </si>
  <si>
    <t>150162990252941</t>
  </si>
  <si>
    <t>SUDER</t>
  </si>
  <si>
    <t>Suder Montessori Magnet ES</t>
  </si>
  <si>
    <t>150162990252926</t>
  </si>
  <si>
    <t>TALMAN</t>
  </si>
  <si>
    <t>Talman Elementary School</t>
  </si>
  <si>
    <t>150162990252943</t>
  </si>
  <si>
    <t>TARKINGTON</t>
  </si>
  <si>
    <t>Tarkington School of Excellence ES</t>
  </si>
  <si>
    <t>150162990250843</t>
  </si>
  <si>
    <t>TEAM HS</t>
  </si>
  <si>
    <t>TEAM Englewood Community Academy High School</t>
  </si>
  <si>
    <t>150162990252901</t>
  </si>
  <si>
    <t>TELPOCHCALLI</t>
  </si>
  <si>
    <t>Telpochcalli Elementary School</t>
  </si>
  <si>
    <t>150162990252263</t>
  </si>
  <si>
    <t>HERZL</t>
  </si>
  <si>
    <t>Theodore Herzl Elementary School</t>
  </si>
  <si>
    <t>150162990250035</t>
  </si>
  <si>
    <t>ROOSEVELT HS</t>
  </si>
  <si>
    <t>Theodore Roosevelt High School</t>
  </si>
  <si>
    <t>150162990252442</t>
  </si>
  <si>
    <t>SCHMID</t>
  </si>
  <si>
    <t>Theophilus Schmid Elementary School</t>
  </si>
  <si>
    <t>150162990252184</t>
  </si>
  <si>
    <t>EDISON, T</t>
  </si>
  <si>
    <t>Thomas A Edison Regional Gifted Center ES</t>
  </si>
  <si>
    <t>150162990252259</t>
  </si>
  <si>
    <t>HENDRICKS</t>
  </si>
  <si>
    <t>Thomas A Hendricks Elementary Community Academy</t>
  </si>
  <si>
    <t>150162990252128</t>
  </si>
  <si>
    <t>CHALMERS</t>
  </si>
  <si>
    <t>Thomas Chalmers Specialty Elementary School</t>
  </si>
  <si>
    <t>150162990252172</t>
  </si>
  <si>
    <t>DRUMMOND</t>
  </si>
  <si>
    <t>Thomas Drummond Elementary School</t>
  </si>
  <si>
    <t>150162990252275</t>
  </si>
  <si>
    <t>HOYNE</t>
  </si>
  <si>
    <t>Thomas Hoyne Elementary School</t>
  </si>
  <si>
    <t>150162990252266</t>
  </si>
  <si>
    <t>HIGGINS</t>
  </si>
  <si>
    <t>Thomas J Higgins Elementary Community Academy</t>
  </si>
  <si>
    <t>150162990252504</t>
  </si>
  <si>
    <t>WATERS</t>
  </si>
  <si>
    <t>Thomas J Waters Elementary School</t>
  </si>
  <si>
    <t>150162990250022</t>
  </si>
  <si>
    <t>KELLY HS</t>
  </si>
  <si>
    <t>Thomas Kelly High School</t>
  </si>
  <si>
    <t>150162990252882</t>
  </si>
  <si>
    <t>MARSHALL, T</t>
  </si>
  <si>
    <t>Thurgood Marshall Middle School</t>
  </si>
  <si>
    <t>150162990250811</t>
  </si>
  <si>
    <t>TILDEN AA HS</t>
  </si>
  <si>
    <t>Tilden Achievement Academy High School</t>
  </si>
  <si>
    <t>150162990252826</t>
  </si>
  <si>
    <t>TURNER-DREW</t>
  </si>
  <si>
    <t>Turner-Drew Elementary Language Academy</t>
  </si>
  <si>
    <t>15016299025204C</t>
  </si>
  <si>
    <t>UNIV OF CHGO CHTR-WOODSON</t>
  </si>
  <si>
    <t>University of Chicago Charter - Carter G Woodson</t>
  </si>
  <si>
    <t>UNIV OF CHGO CHTR-DONOGHUE</t>
  </si>
  <si>
    <t>University of Chicago Charter - Donoghue</t>
  </si>
  <si>
    <t>UNIV OF CHGO CHTR-NKO</t>
  </si>
  <si>
    <t>University of Chicago Charter - NKO</t>
  </si>
  <si>
    <t>UNIV OF CHGO CHTR-WOODLAWN</t>
  </si>
  <si>
    <t>University of Chicago Charter - Woodlawn</t>
  </si>
  <si>
    <t>15016299025205C</t>
  </si>
  <si>
    <t>UNO CHTR-51ST - HOMAN</t>
  </si>
  <si>
    <t>UNO 51st and Homan Charter Elementary School</t>
  </si>
  <si>
    <t>UNO CHTR-DE LAS CASAS</t>
  </si>
  <si>
    <t>UNO Charter - Bartolome de Las Casas</t>
  </si>
  <si>
    <t>UNO CHTR-FUENTES</t>
  </si>
  <si>
    <t>UNO Charter - Carlos Fuentes</t>
  </si>
  <si>
    <t>UNO CHTR-GAGE PARK</t>
  </si>
  <si>
    <t>UNO Charter - Gage Park</t>
  </si>
  <si>
    <t>UNO CHTR-PAZ</t>
  </si>
  <si>
    <t>UNO Charter - Octavio Paz Campus</t>
  </si>
  <si>
    <t>UNO CHTR-TAMAYO</t>
  </si>
  <si>
    <t>UNO Charter - Rufino Tamayo</t>
  </si>
  <si>
    <t>UNO CHTR - ST MARKS</t>
  </si>
  <si>
    <t>UNO Charter Elementary School St Marks</t>
  </si>
  <si>
    <t>UNO CHTR - MAJOR HECTOR P.GARCIA</t>
  </si>
  <si>
    <t>UNO Charter School - Major Hector P.Garcia MD Campus</t>
  </si>
  <si>
    <t>UNO CHTR-MARQUEZ</t>
  </si>
  <si>
    <t>UNO Charter School - Officer Donald J. Marquez</t>
  </si>
  <si>
    <t>UNO CHTR - PFC OMAR E.TORRRES</t>
  </si>
  <si>
    <t>UNO Charter School - PFC Omar E.Torres Campus</t>
  </si>
  <si>
    <t>UNO CHTR - SPC DANIEL ZIZUMBO</t>
  </si>
  <si>
    <t>UNO Charter School - SPC Daniel Zizumbo Campus</t>
  </si>
  <si>
    <t>150162990250829</t>
  </si>
  <si>
    <t>UPLIFT HS</t>
  </si>
  <si>
    <t>Uplift Community High School</t>
  </si>
  <si>
    <t>15016299025016C</t>
  </si>
  <si>
    <t>URBAN PREP CHTR HS</t>
  </si>
  <si>
    <t>Urban Prep Acad for Young Men - East Garfield Park</t>
  </si>
  <si>
    <t>15016299025010C</t>
  </si>
  <si>
    <t>URBAN PREP CHTR-ENGLEWOOD</t>
  </si>
  <si>
    <t>Urban Prep Acad for Young Men Charter - Englewood</t>
  </si>
  <si>
    <t>15016299025013C</t>
  </si>
  <si>
    <t>URBAN PREP CHTR - SOUTH SHORE</t>
  </si>
  <si>
    <t>Urban Prep Academy for Young Men  - South Shore</t>
  </si>
  <si>
    <t>150162990253787</t>
  </si>
  <si>
    <t>THOMAS</t>
  </si>
  <si>
    <t>Velma F Thomas Early Childhood Center</t>
  </si>
  <si>
    <t>150162990252262</t>
  </si>
  <si>
    <t>HERBERT</t>
  </si>
  <si>
    <t>Victor Herbert Elementary School</t>
  </si>
  <si>
    <t>150162990252622</t>
  </si>
  <si>
    <t>GRISSOM</t>
  </si>
  <si>
    <t>Virgil Grissom Elementary School</t>
  </si>
  <si>
    <t>150162990253791</t>
  </si>
  <si>
    <t>VIVIAN SUMMERS ALTERNATIVES ES</t>
  </si>
  <si>
    <t>Vivian E. Summers Alternative Elementary School</t>
  </si>
  <si>
    <t>VIVIAN SUMMERS ALTERNATIVES HS</t>
  </si>
  <si>
    <t>Vivian E. Summers Alternative High School</t>
  </si>
  <si>
    <t>150162990250844</t>
  </si>
  <si>
    <t>VOISE HS</t>
  </si>
  <si>
    <t>VOISE Academy High School</t>
  </si>
  <si>
    <t>150162990252160</t>
  </si>
  <si>
    <t>DISNEY</t>
  </si>
  <si>
    <t>Walt Disney Magnet Elementary School</t>
  </si>
  <si>
    <t>150162990252371</t>
  </si>
  <si>
    <t>NEWBERRY</t>
  </si>
  <si>
    <t>Walter L Newberry Math &amp; Science Academy ES</t>
  </si>
  <si>
    <t>150162990250796</t>
  </si>
  <si>
    <t>PAYTON HS</t>
  </si>
  <si>
    <t>Walter Payton College Preparatory High School</t>
  </si>
  <si>
    <t>150162990252231</t>
  </si>
  <si>
    <t>GRESHAM</t>
  </si>
  <si>
    <t>Walter Q Gresham Elementary School</t>
  </si>
  <si>
    <t>150162990252420</t>
  </si>
  <si>
    <t>REED</t>
  </si>
  <si>
    <t>Walter Reed Elementary School</t>
  </si>
  <si>
    <t>150162990252904</t>
  </si>
  <si>
    <t>CHRISTOPHER</t>
  </si>
  <si>
    <t>Walter S Christopher Elementary School</t>
  </si>
  <si>
    <t>150162990252459</t>
  </si>
  <si>
    <t>SMYSER</t>
  </si>
  <si>
    <t>Washington D Smyser Elementary School</t>
  </si>
  <si>
    <t>150162990252281</t>
  </si>
  <si>
    <t>IRVING</t>
  </si>
  <si>
    <t>Washington Irving Elementary School</t>
  </si>
  <si>
    <t>150162990250049</t>
  </si>
  <si>
    <t>WELLS HS</t>
  </si>
  <si>
    <t>Wells Community Academy High School</t>
  </si>
  <si>
    <t>150162990252048</t>
  </si>
  <si>
    <t>GREEN</t>
  </si>
  <si>
    <t>Wendell E Green Elementary School</t>
  </si>
  <si>
    <t>150162990250034</t>
  </si>
  <si>
    <t>PHILLIPS HS</t>
  </si>
  <si>
    <t>Wendell Phillips Academy High School</t>
  </si>
  <si>
    <t>150162990252768</t>
  </si>
  <si>
    <t>SMITH</t>
  </si>
  <si>
    <t>Wendell Smith Elementary School</t>
  </si>
  <si>
    <t>150162990252908</t>
  </si>
  <si>
    <t>WEST PARK</t>
  </si>
  <si>
    <t>West Park Elementary Academy</t>
  </si>
  <si>
    <t>150162990252509</t>
  </si>
  <si>
    <t>WEST PULLMAN</t>
  </si>
  <si>
    <t>West Pullman Elementary School</t>
  </si>
  <si>
    <t>150162990252965</t>
  </si>
  <si>
    <t>WEST RIDGE</t>
  </si>
  <si>
    <t>West Ridge Elementary School</t>
  </si>
  <si>
    <t>150162990250764</t>
  </si>
  <si>
    <t>YOUNG HS</t>
  </si>
  <si>
    <t>Whitney M Young Magnet High School</t>
  </si>
  <si>
    <t>150162990252516</t>
  </si>
  <si>
    <t>WILDWOOD</t>
  </si>
  <si>
    <t>Wildwood Elementary School</t>
  </si>
  <si>
    <t>150162990252127</t>
  </si>
  <si>
    <t>CATHER</t>
  </si>
  <si>
    <t>Willa Cather Elementary School</t>
  </si>
  <si>
    <t>150162990252267</t>
  </si>
  <si>
    <t>HINTON</t>
  </si>
  <si>
    <t>William A Hinton Elementary School</t>
  </si>
  <si>
    <t>150162990252380</t>
  </si>
  <si>
    <t>OGDEN</t>
  </si>
  <si>
    <t>William B Ogden Elementary School</t>
  </si>
  <si>
    <t>150162990252389</t>
  </si>
  <si>
    <t>OWEN</t>
  </si>
  <si>
    <t>William Bishop Owen Scholastic Academy ES</t>
  </si>
  <si>
    <t>150162990252223</t>
  </si>
  <si>
    <t>GOUDY</t>
  </si>
  <si>
    <t>William C Goudy Elementary School</t>
  </si>
  <si>
    <t>150162990252419</t>
  </si>
  <si>
    <t>REAVIS</t>
  </si>
  <si>
    <t>William C Reavis Math &amp; Science Specialty ES</t>
  </si>
  <si>
    <t>150162990252173</t>
  </si>
  <si>
    <t>DUBOIS</t>
  </si>
  <si>
    <t>William E B Dubois Elementary School</t>
  </si>
  <si>
    <t>150162990252158</t>
  </si>
  <si>
    <t>DEVER</t>
  </si>
  <si>
    <t>William E Dever Elementary School</t>
  </si>
  <si>
    <t>150162990252893</t>
  </si>
  <si>
    <t>FINKL</t>
  </si>
  <si>
    <t>William F Finkl Elementary School</t>
  </si>
  <si>
    <t>150162990252265</t>
  </si>
  <si>
    <t>HIBBARD</t>
  </si>
  <si>
    <t>William G Hibbard Elementary School</t>
  </si>
  <si>
    <t>150162990252097</t>
  </si>
  <si>
    <t>BROWN, W</t>
  </si>
  <si>
    <t>William H Brown Elementary School</t>
  </si>
  <si>
    <t>150162990252297</t>
  </si>
  <si>
    <t>KING</t>
  </si>
  <si>
    <t>William H King Elementary School</t>
  </si>
  <si>
    <t>150162990252410</t>
  </si>
  <si>
    <t>PRESCOTT</t>
  </si>
  <si>
    <t>William H Prescott Elementary School</t>
  </si>
  <si>
    <t>150162990252417</t>
  </si>
  <si>
    <t>RAY</t>
  </si>
  <si>
    <t>William H Ray Elementary School</t>
  </si>
  <si>
    <t>150162990252429</t>
  </si>
  <si>
    <t>RYDER</t>
  </si>
  <si>
    <t>William H Ryder Math &amp; Science Specialty ES</t>
  </si>
  <si>
    <t>150162990252446</t>
  </si>
  <si>
    <t>SEWARD</t>
  </si>
  <si>
    <t>William H Seward Communication Arts Academy ES</t>
  </si>
  <si>
    <t>150162990250043</t>
  </si>
  <si>
    <t>TAFT HS</t>
  </si>
  <si>
    <t>William Howard Taft High School</t>
  </si>
  <si>
    <t>150162990252338</t>
  </si>
  <si>
    <t>MAYO</t>
  </si>
  <si>
    <t>William J &amp; Charles H Mayo Elementary School</t>
  </si>
  <si>
    <t>150162990250003</t>
  </si>
  <si>
    <t>BOGAN HS</t>
  </si>
  <si>
    <t>William J Bogan High School</t>
  </si>
  <si>
    <t>150162990252383</t>
  </si>
  <si>
    <t>ONAHAN</t>
  </si>
  <si>
    <t>William J Onahan Elementary School</t>
  </si>
  <si>
    <t>150162990250533</t>
  </si>
  <si>
    <t>JONES HS</t>
  </si>
  <si>
    <t>William Jones College Preparatory High School</t>
  </si>
  <si>
    <t>150162990252474</t>
  </si>
  <si>
    <t>NEW SULLIVAN</t>
  </si>
  <si>
    <t>William K New Sullivan Elementary School</t>
  </si>
  <si>
    <t>150162990252226</t>
  </si>
  <si>
    <t>GRAY, W</t>
  </si>
  <si>
    <t>William P Gray Elementary School</t>
  </si>
  <si>
    <t>150162990252374</t>
  </si>
  <si>
    <t>NIXON</t>
  </si>
  <si>
    <t>William P Nixon Elementary School</t>
  </si>
  <si>
    <t>150162990252400</t>
  </si>
  <si>
    <t>PENN</t>
  </si>
  <si>
    <t>William Penn Elementary School</t>
  </si>
  <si>
    <t>150162990250017</t>
  </si>
  <si>
    <t>HARPER HS</t>
  </si>
  <si>
    <t>William Rainey Harper High School</t>
  </si>
  <si>
    <t>150162990252453</t>
  </si>
  <si>
    <t>SHERMAN</t>
  </si>
  <si>
    <t>William T Sherman Elementary School</t>
  </si>
  <si>
    <t>150162990252123</t>
  </si>
  <si>
    <t>CARTER</t>
  </si>
  <si>
    <t>William W Carter Elementary School</t>
  </si>
  <si>
    <t>150162990252928</t>
  </si>
  <si>
    <t>WILLIAMS ES</t>
  </si>
  <si>
    <t>Williams Multiplex Elementary School</t>
  </si>
  <si>
    <t>150162990252932</t>
  </si>
  <si>
    <t>WILIAMS MIDDLE</t>
  </si>
  <si>
    <t>Williams Preparatory Academy Middle School</t>
  </si>
  <si>
    <t>150162990253735</t>
  </si>
  <si>
    <t>RUDOLPH</t>
  </si>
  <si>
    <t>Wilma Rudolph Elementary Learning Center</t>
  </si>
  <si>
    <t>150162990252363</t>
  </si>
  <si>
    <t>MOZART</t>
  </si>
  <si>
    <t>Wolfgang A Mozart Elementary School</t>
  </si>
  <si>
    <t>150162990252903</t>
  </si>
  <si>
    <t>WOODLAWN</t>
  </si>
  <si>
    <t>Woodlawn Community Elementary School</t>
  </si>
  <si>
    <t>150162990250830</t>
  </si>
  <si>
    <t>WORLD LANGUAGE HS</t>
  </si>
  <si>
    <t>World Language Academy High School</t>
  </si>
  <si>
    <t>15016299025007C</t>
  </si>
  <si>
    <t>YNG WOMEN-CHTR CAMPUS</t>
  </si>
  <si>
    <t>Young Women's Leadership Charter High School</t>
  </si>
  <si>
    <t>15016299025004C</t>
  </si>
  <si>
    <t>YOUTH CONNECTION CHTR</t>
  </si>
  <si>
    <t>Youth Connection Charter School</t>
  </si>
  <si>
    <r>
      <t xml:space="preserve">Instructions: </t>
    </r>
    <r>
      <rPr>
        <sz val="14"/>
        <color indexed="8"/>
        <rFont val="Calibri"/>
        <family val="2"/>
      </rPr>
      <t>Check each box to verify participation and compliance with statements regarding the use of funds. Where indicated, describe how each component will be accomplished at your school.</t>
    </r>
    <r>
      <rPr>
        <b/>
        <sz val="14"/>
        <color indexed="8"/>
        <rFont val="Calibri"/>
        <family val="2"/>
      </rPr>
      <t xml:space="preserve"> TIP: Press "Alt" + "Enter" to start a new paragraph in the cell.</t>
    </r>
  </si>
  <si>
    <r>
      <rPr>
        <b/>
        <sz val="14"/>
        <color indexed="9"/>
        <rFont val="Calibri"/>
        <family val="2"/>
      </rPr>
      <t xml:space="preserve">Directions:  </t>
    </r>
    <r>
      <rPr>
        <sz val="14"/>
        <color indexed="9"/>
        <rFont val="Calibri"/>
        <family val="2"/>
      </rPr>
      <t>The school must comply with the requirement for student identification and selection based upon student academic achievement. Check the box to verify compliance.</t>
    </r>
  </si>
  <si>
    <r>
      <t xml:space="preserve">Directions:  </t>
    </r>
    <r>
      <rPr>
        <sz val="14"/>
        <color indexed="9"/>
        <rFont val="Calibri"/>
        <family val="2"/>
      </rPr>
      <t>Check the box to verify that the attendance center complies with the statement regarding the use of SGSA funds.</t>
    </r>
  </si>
  <si>
    <r>
      <rPr>
        <b/>
        <sz val="14"/>
        <color indexed="9"/>
        <rFont val="Calibri"/>
        <family val="2"/>
      </rPr>
      <t xml:space="preserve">Directions: </t>
    </r>
    <r>
      <rPr>
        <sz val="14"/>
        <color indexed="9"/>
        <rFont val="Calibri"/>
        <family val="2"/>
      </rPr>
      <t>Check each box to verify participation in any of the funded programs below.</t>
    </r>
  </si>
  <si>
    <r>
      <t xml:space="preserve">Instructions: </t>
    </r>
    <r>
      <rPr>
        <sz val="14"/>
        <color indexed="8"/>
        <rFont val="Calibri"/>
        <family val="2"/>
      </rPr>
      <t xml:space="preserve">If receiving NCLB Title I funds, the planning document must be completed, then reviewed and approved by your Parent Advisory Council.  Contact your Area LSC Facilitator with questions. </t>
    </r>
    <r>
      <rPr>
        <b/>
        <sz val="14"/>
        <color indexed="8"/>
        <rFont val="Calibri"/>
        <family val="2"/>
      </rPr>
      <t>TIP: Press "Alt" + "Enter" to start a new paragraph in the cell.</t>
    </r>
  </si>
  <si>
    <r>
      <t xml:space="preserve">Directions:  </t>
    </r>
    <r>
      <rPr>
        <sz val="14"/>
        <color indexed="9"/>
        <rFont val="Calibri"/>
        <family val="2"/>
      </rPr>
      <t>The school must comply with the following requirements. Check the box to verify compliance.</t>
    </r>
  </si>
  <si>
    <r>
      <t xml:space="preserve">Directions:  </t>
    </r>
    <r>
      <rPr>
        <sz val="14"/>
        <color indexed="9"/>
        <rFont val="Calibri"/>
        <family val="2"/>
      </rPr>
      <t>The school must comply with the following requirement for full participation. Check the box to verify compliance.</t>
    </r>
  </si>
  <si>
    <t>School Name:</t>
  </si>
  <si>
    <t>Full_School_Name</t>
  </si>
  <si>
    <t>School_ID</t>
  </si>
  <si>
    <t>Oracle_ID</t>
  </si>
  <si>
    <t>ISBE_ID</t>
  </si>
  <si>
    <t>FC_SGSA</t>
  </si>
  <si>
    <t>FC_NCLB_Schoolwide</t>
  </si>
  <si>
    <t>FC_NCLB_TA</t>
  </si>
  <si>
    <t>FC_NCLB_TA_Number</t>
  </si>
  <si>
    <t>1. The attendance center allocation is correctly based on the number of students eligible to receive free and reduced lunch and breakfast.</t>
  </si>
  <si>
    <t>2. The attendance center has a approved plan, developed in consultation with teachers, administrators, and other appropriate personnel, and parents of the students attending the attendance center.</t>
  </si>
  <si>
    <t>3. The attendance center's plan is approved by the LSC and CPS.</t>
  </si>
  <si>
    <t>4. SGSA funded activities fall within the allowable program categories: early childhood education, reduced class size, enrichment programs, remedial assistance, attendance improvement, and other educationally beneficial expenditures which supplement the regular programs as determined by the Illinois State Board of Education.</t>
  </si>
  <si>
    <t>5. SGSA funds supplement and do not supplant non-categorical and other categorical funds allocated to the attendance center.</t>
  </si>
  <si>
    <t>6. SGSA funds are supporting only those activities specified in the school's approved plan/amendment.</t>
  </si>
  <si>
    <t>7. SGSA funds are not used for capital expenditures.</t>
  </si>
  <si>
    <t>8. SGSA funds are not used for any political or lobbying activities by the attendance center.</t>
  </si>
  <si>
    <t>FC_SGSA_1</t>
  </si>
  <si>
    <t>FC_SGSA_2</t>
  </si>
  <si>
    <t>FC_SGSA_3</t>
  </si>
  <si>
    <t>FC_SGSA_4</t>
  </si>
  <si>
    <t>FC_SGSA_5</t>
  </si>
  <si>
    <t>FC_SGSA_6</t>
  </si>
  <si>
    <t>FC_SGSA_7</t>
  </si>
  <si>
    <t>FC_SGSA_8</t>
  </si>
  <si>
    <t>FC_SW_1</t>
  </si>
  <si>
    <t>FC_SW_3</t>
  </si>
  <si>
    <t>FC_SW_4</t>
  </si>
  <si>
    <t>FC_SW_5</t>
  </si>
  <si>
    <t>FC_SW_6</t>
  </si>
  <si>
    <t>FC_SW_7</t>
  </si>
  <si>
    <t>FC_SW_8</t>
  </si>
  <si>
    <t>FC_SW_2A</t>
  </si>
  <si>
    <t>FC_SW_2B</t>
  </si>
  <si>
    <t>FC_SW_2C</t>
  </si>
  <si>
    <t>2. The schoolwide program plan is available to CPS, parents, and the public, and the information in the plan is in an understandable and uniform format, and to the extent practicable in a language the parents can understand.</t>
  </si>
  <si>
    <t>1. A comprehensive needs assessment of the entire school that is based on the achievement of students relative to state content and achievement standards.</t>
  </si>
  <si>
    <t xml:space="preserve">2a. Schoolwide reform strategies that provide opportunities for all students to meet proficient and advanced levels of academic achievement. </t>
  </si>
  <si>
    <t xml:space="preserve">2b. Schoolwide reform strategies that use methods and instructional strategies based on scientifically-based research that strengthens the core academic program, increases the amount and quality of learning time, and includes strategies to meet the needs of historically underserved populations. </t>
  </si>
  <si>
    <t xml:space="preserve">2c. Schoolwide reform strategies that address the needs of all students in the school, but particularly those students who are low achieving, at risk of not meeting the states academic achievement standards, and/or members of the target population of a program included in the schoolwide plan (includes strategies like: mentoring, counseling, pupil services, college career awareness, personal finance education, innovative teaching methods). </t>
  </si>
  <si>
    <t>3. In order to fulfill the NCLB Act, the Certification Compliance Team (CCT) will conduct its annual review of teacher paraprofessional credentials within the context of their teaching assignments to determine their adequacy against NCLB standards. As a result of this process, teachers and paraprofessionals will receive one of the following NCLB statuses: HQ=Highly Qualified; NHQ=Not Highly Qualified; NC=Non Core Subject Assignment/Teacher; NP=No Program NR=Not Rated (because teacher did not meet the 20-consecutive-day condition. The CCT will: 1. compile &amp; analyze data on teacher and paraprofessional credentials and their teaching assignments between the 1st and 31st of Oct. and complete this by Nov.; 2. generate various reports describing and/or summarizing the NCLB statuses of teachers and paraprofessionals by Nov.; 3. produce &amp; distribute notification letters to teachers and paraprofessionals informing them of their NCLB status and, if NHQ, their "right" to appeal; 4. conduct appeal sessions with NHQ teachers and NHQ paraprofessionals between Nov. and Dec.; 5. produce &amp; distribute final NHQ-status letters to the appropriate parents beginning Jan.; 6. generate close of audit reports describing and/or summarizing the final outcomes of the audit by Jan.; 7. produce final NCLB-status letters of all teachers and paraprofessionals and distribute these to the appropriate principals or school administrators by Jan. Principals or school administrators will be required to keep these letters on file and copied for distribution to parents upon request; 8. produce &amp; distribute ISBE-issued "Roadmaps" for each NHQ teacher by Jan.; 9. conduct planning sessions for "Roadmaps" with NHQ teachers in Feb.; 10. administer 2 follow-up phone surveys to assess progress toward HQ status: Apr. &amp; June; and 11. prepare 2 reports describing progress toward HQ status: May &amp; Jul. Please describe the strategies used at your school to attract high-quality, highly-qualified teachers.</t>
  </si>
  <si>
    <t>4. High-quality and ongoing professional development based on scientifically based research for teachers, principals, paraprofessionals, and if appropriate, pupil service personnel, parents and other staff to ensure students meet state standards.</t>
  </si>
  <si>
    <t xml:space="preserve">5. Strategies to increase parent involvement, such as family literacy services. </t>
  </si>
  <si>
    <t>6. Plans for assisting preschool children in the transition from early childhood programs such as Head Start, Even Start, Early Reading First, or a state-run preschool program, to the local elementary program. **Not applicable to middle or high school buildings.</t>
  </si>
  <si>
    <t>7. Measures to include teachers in decisions regarding the use of academic assessments in order to improve the achievement of individual students and the overall instructional program.</t>
  </si>
  <si>
    <t xml:space="preserve">8. Activities to ensure that students who experience difficulty mastering the proficient or advanced levels of academic achievement standards shall be provided with effective, timely additional assistance, which shall include measures to ensure students' difficulties are identified on a timely basis and to provide sufficient information on which to base effective assistance. </t>
  </si>
  <si>
    <t>9. Coordination and integration of federal, state, and local services and programs including programs supported under No Child Left Behind, violence prevention programs, nutrition programs, housing programs, Head Start, adult education, vocational and technical education, and job training. Please describe how this will be accomplished.</t>
  </si>
  <si>
    <t>3. The school certifies that at least 10% of NCLB Title I funds will be used for professional development to address school improvement needs.</t>
  </si>
  <si>
    <t>1. The school annually reviews the schoolwide plan/program.</t>
  </si>
  <si>
    <t>FC_SW_AA_1</t>
  </si>
  <si>
    <t>FC_SW_AA_2</t>
  </si>
  <si>
    <t>FC_SW_AA_3</t>
  </si>
  <si>
    <t>1. Eligible children have been identified by the school as failing, or most at risk of failing to meet the state's students academic achievement standards on the basis of multiple, educationally related, objective criteria.</t>
  </si>
  <si>
    <t>2. Children from pre-school through grade two have been selected solely on the basis of such criteria as teacher judgment, parent interviews, and developmentally appropriate measures.</t>
  </si>
  <si>
    <t>3. Children who are economically disadvantaged, children with disabilities, migrant children or limited English proficient children are eligible for service on the same basis as other children.</t>
  </si>
  <si>
    <t>4. Others who are eligible for service include: a child who, at any time in the preceding two years participated in Head Start, Even Start, or Early Reading First program, or in pre-school services under Title I Parts A, and C Migrant, D Neglected, Delinquent, or At Risk, and homeless and attending any school served by CPS.</t>
  </si>
  <si>
    <t xml:space="preserve">1. Title I Part A resources are used only to support activities for identified Title I students to meet academic achievement standards expected for all children. </t>
  </si>
  <si>
    <t>2. The use of effective methods and instructional strategies that strengthen the school's core academic program and: 1. Give primary consideration to providing extended learning time; before/after school, and summer programs for identified Title I students. 2. Help provide an accelerated, high-quality curriculum. 3. Minimize removing Title I identified students from the regular classroom during regular school hours for instruction provided by Title I Part A.</t>
  </si>
  <si>
    <t xml:space="preserve">3. Title I Part A resources coordinate with and support the regular education program which may include services to assist preschool children transition from early childhood programs (Head Start, Even Start, Early Reading First) to the elementary program. </t>
  </si>
  <si>
    <t>4. In order to fulfill the NCLB Act, the Certification Compliance Team (CCT) will conduct its annual review of teacher paraprofessional credentials within the context of their teaching assignments to determine their adequacy against NCLB standards. As a result of this process, teachers and paraprofessionals will receive one of the following NCLB statuses: HQ=Highly Qualified; NHQ=Not Highly Qualified; NC=Non Core Subject Assignment/Teacher; NP=No Program NR=Not Rated (because teacher did not meet the 20-consecutive-day condition. The CCT will: 1. compile &amp; analyze data on teacher and paraprofessional credentials and their teaching assignments between the 1st and 31st of Oct. and complete this by Nov.; 2. generate various reports describing and/or summarizing the NCLB statuses of teachers and paraprofessionals by Nov.; 3. produce &amp; distribute notification letters to teachers and paraprofessionals informing them of their NCLB status and, if NHQ, their "right" to appeal; 4. conduct appeal sessions with NHQ teachers and NHQ paraprofessionals between Nov. and Dec.; 5. produce &amp; distribute final NHQ-status letters to the appropriate parents beginning Jan.; 6. generate close of audit reports describing and/or summarizing the final outcomes of the audit by Jan.; 7. produce final NCLB-status letters of all teachers and paraprofessionals and distribute these to the appropriate principals or school administrators by Jan. Principals or school administrators will be required to keep these letters on file and copied for distribution to parents upon request; 8. produce &amp; distribute ISBE-issued "Roadmaps" for each NHQ teacher by Jan.; 9. conduct planning sessions for "Roadmaps" with NHQ teachers in Feb.; 10. administer 2 follow-up phone surveys to assess progress toward HQ status: Apr. &amp; June; and 11. prepare 2 reports describing progress toward HQ status: May &amp; Jul. Please describe the strategies used at your school to attract high-quality, highly-qualified teachers.</t>
  </si>
  <si>
    <t>5.  Opportunities for professional development, using Title I Part A funds and other resources that are available for teachers, principals, paraprofessionals (instructional aids) and as appropriate, pupil service personnel, parents, and other staff who work with Title I students including their regular classroom teachers.</t>
  </si>
  <si>
    <t>6.  Strategies to increase the involvement of the parents of Title I students are being implemented as required by No Child Left Behind. Please describe how this will be accomplished.</t>
  </si>
  <si>
    <t xml:space="preserve">7. Coordination and integration of Federal, state, and local services, and programs supported by No Child Left Behind, violence prevention programs, nutrition and housing programs, Head Start, adult and vocational programs, and job training. </t>
  </si>
  <si>
    <t xml:space="preserve">8. The school reviews on an ongoing basis the (academic) progress of the Title I students and revises the targeted assistance program/services if necessary to ensure Title I students meet state academic standards, e.g., extended day programs, training for teachers regarding how to implement student academic standards in the classroom. </t>
  </si>
  <si>
    <t>FC_TA_COMP_1</t>
  </si>
  <si>
    <t>FC_TA_COMP_2</t>
  </si>
  <si>
    <t>FC_TA_COMP_3</t>
  </si>
  <si>
    <t>FC_TA_COMP_4</t>
  </si>
  <si>
    <t>FC_TA_1</t>
  </si>
  <si>
    <t>FC_TA_2</t>
  </si>
  <si>
    <t>FC_TA_3</t>
  </si>
  <si>
    <t>FC_TA_4</t>
  </si>
  <si>
    <t>FC_TA_5</t>
  </si>
  <si>
    <t>FC_TA_6</t>
  </si>
  <si>
    <t>FC_TA_7</t>
  </si>
  <si>
    <t>FC_TA_8</t>
  </si>
  <si>
    <t>FC_TA_AA_1</t>
  </si>
  <si>
    <t>FC_TA_AA_2</t>
  </si>
  <si>
    <t>FC_TA_AA_3</t>
  </si>
  <si>
    <t>FC_FULL_PARTICIPATION</t>
  </si>
  <si>
    <t>1. The reason their child was identified as LEP and in need of placement in the class.</t>
  </si>
  <si>
    <t>2. The child's level of proficiency, how it was assessed, and the child's level of academic achievement.</t>
  </si>
  <si>
    <t>3. The methods of instruction used in the program their child will participate, and the methods of instruction used in other available programs, including how such programs differ in content, instructional goals, and the use of English and a native language in instruction.</t>
  </si>
  <si>
    <t>4. How the program will meet the educational strengths and needs of the student.</t>
  </si>
  <si>
    <t>5. How the program will specifically help their child learn English, and meet age-appropriate academic achievement standards for grade promotion and graduation.</t>
  </si>
  <si>
    <t>6. The specific exit requirements for the program, including rate of transition from such program into the regular classroom, and the expected rate of graduation from a secondary program.</t>
  </si>
  <si>
    <t>FC_LANG_INST_1</t>
  </si>
  <si>
    <t>FC_LANG_INST_2</t>
  </si>
  <si>
    <t>FC_LANG_INST_3</t>
  </si>
  <si>
    <t>FC_LANG_INST_4</t>
  </si>
  <si>
    <t>FC_LANG_INST_5</t>
  </si>
  <si>
    <t>FC_LANG_INST_6</t>
  </si>
  <si>
    <t>CA_1_Description</t>
  </si>
  <si>
    <t>CA_1_Use</t>
  </si>
  <si>
    <t>CA_1_Room</t>
  </si>
  <si>
    <t>CA_1_Funding</t>
  </si>
  <si>
    <t>CA_1_Program</t>
  </si>
  <si>
    <t>CA_1_Account</t>
  </si>
  <si>
    <t>CA_1_Unit</t>
  </si>
  <si>
    <t>CA_1_Quantity</t>
  </si>
  <si>
    <t>CA_1_Total_Cost</t>
  </si>
  <si>
    <t>CA_2_Description</t>
  </si>
  <si>
    <t>CA_2_Use</t>
  </si>
  <si>
    <t>CA_2_Room</t>
  </si>
  <si>
    <t>CA_2_Funding</t>
  </si>
  <si>
    <t>CA_2_Program</t>
  </si>
  <si>
    <t>CA_2_Account</t>
  </si>
  <si>
    <t>CA_2_Unit</t>
  </si>
  <si>
    <t>CA_2_Quantity</t>
  </si>
  <si>
    <t>CA_2_Total_Cost</t>
  </si>
  <si>
    <t>CA_3_Description</t>
  </si>
  <si>
    <t>CA_3_Use</t>
  </si>
  <si>
    <t>CA_3_Room</t>
  </si>
  <si>
    <t>CA_3_Funding</t>
  </si>
  <si>
    <t>CA_3_Program</t>
  </si>
  <si>
    <t>CA_3_Account</t>
  </si>
  <si>
    <t>CA_3_Unit</t>
  </si>
  <si>
    <t>CA_3_Quantity</t>
  </si>
  <si>
    <t>CA_3_Total_Cost</t>
  </si>
  <si>
    <t>CA_4_Description</t>
  </si>
  <si>
    <t>CA_4_Use</t>
  </si>
  <si>
    <t>CA_4_Room</t>
  </si>
  <si>
    <t>CA_4_Funding</t>
  </si>
  <si>
    <t>CA_4_Program</t>
  </si>
  <si>
    <t>CA_4_Account</t>
  </si>
  <si>
    <t>CA_4_Unit</t>
  </si>
  <si>
    <t>CA_4_Quantity</t>
  </si>
  <si>
    <t>CA_4_Total_Cost</t>
  </si>
  <si>
    <t>CA_5_Description</t>
  </si>
  <si>
    <t>CA_5_Use</t>
  </si>
  <si>
    <t>CA_5_Room</t>
  </si>
  <si>
    <t>CA_5_Funding</t>
  </si>
  <si>
    <t>CA_5_Program</t>
  </si>
  <si>
    <t>CA_5_Account</t>
  </si>
  <si>
    <t>CA_5_Unit</t>
  </si>
  <si>
    <t>CA_5_Quantity</t>
  </si>
  <si>
    <t>CA_5_Total_Cost</t>
  </si>
  <si>
    <t>CA_6_Description</t>
  </si>
  <si>
    <t>CA_6_Use</t>
  </si>
  <si>
    <t>CA_6_Room</t>
  </si>
  <si>
    <t>CA_6_Funding</t>
  </si>
  <si>
    <t>CA_6_Program</t>
  </si>
  <si>
    <t>CA_6_Account</t>
  </si>
  <si>
    <t>CA_6_Unit</t>
  </si>
  <si>
    <t>CA_6_Quantity</t>
  </si>
  <si>
    <t>CA_6_Total_Cost</t>
  </si>
  <si>
    <t>CA_7_Description</t>
  </si>
  <si>
    <t>CA_7_Use</t>
  </si>
  <si>
    <t>CA_7_Room</t>
  </si>
  <si>
    <t>CA_7_Funding</t>
  </si>
  <si>
    <t>CA_7_Program</t>
  </si>
  <si>
    <t>CA_7_Account</t>
  </si>
  <si>
    <t>CA_7_Unit</t>
  </si>
  <si>
    <t>CA_7_Quantity</t>
  </si>
  <si>
    <t>CA_7_Total_Cost</t>
  </si>
  <si>
    <t>CA_8_Description</t>
  </si>
  <si>
    <t>CA_8_Use</t>
  </si>
  <si>
    <t>CA_8_Room</t>
  </si>
  <si>
    <t>CA_8_Funding</t>
  </si>
  <si>
    <t>CA_8_Program</t>
  </si>
  <si>
    <t>CA_8_Account</t>
  </si>
  <si>
    <t>CA_8_Unit</t>
  </si>
  <si>
    <t>CA_8_Quantity</t>
  </si>
  <si>
    <t>CA_8_Total_Cost</t>
  </si>
  <si>
    <t>CA_9_Description</t>
  </si>
  <si>
    <t>CA_9_Use</t>
  </si>
  <si>
    <t>CA_9_Room</t>
  </si>
  <si>
    <t>CA_9_Funding</t>
  </si>
  <si>
    <t>CA_9_Program</t>
  </si>
  <si>
    <t>CA_9_Account</t>
  </si>
  <si>
    <t>CA_9_Unit</t>
  </si>
  <si>
    <t>CA_9_Quantity</t>
  </si>
  <si>
    <t>CA_9_Total_Cost</t>
  </si>
  <si>
    <t>CA_10_Description</t>
  </si>
  <si>
    <t>CA_10_Use</t>
  </si>
  <si>
    <t>CA_10_Room</t>
  </si>
  <si>
    <t>CA_10_Funding</t>
  </si>
  <si>
    <t>CA_10_Program</t>
  </si>
  <si>
    <t>CA_10_Account</t>
  </si>
  <si>
    <t>CA_10_Unit</t>
  </si>
  <si>
    <t>CA_10_Quantity</t>
  </si>
  <si>
    <t>CA_10_Total_Cost</t>
  </si>
  <si>
    <t>1. The LSC will approve the school improvement plan and monitor the CIWP.</t>
  </si>
  <si>
    <t>2. In the CIWP, the school identifies current parental involvement practices and outlines activities related to expanding parent partnership programs.</t>
  </si>
  <si>
    <t>3. The school will coordinate the parent involvement programs identified in the CIWP.</t>
  </si>
  <si>
    <t>4. The school will evaluate the parent involvement policy for effectiveness and make improvements as necessary.</t>
  </si>
  <si>
    <t>5. Please explain any non-compliant responses
 (unchecked boxes):</t>
  </si>
  <si>
    <t>PC_Policy_1</t>
  </si>
  <si>
    <t>PC_Policy_2</t>
  </si>
  <si>
    <t>PC_Policy_3</t>
  </si>
  <si>
    <t>PC_Policy_4</t>
  </si>
  <si>
    <t>PC_Policy_5</t>
  </si>
  <si>
    <t>PC_Policy_6</t>
  </si>
  <si>
    <t>PC_Policy_7</t>
  </si>
  <si>
    <t>PC_Policy_8</t>
  </si>
  <si>
    <t>PC_Policy_9</t>
  </si>
  <si>
    <t>PC_Policy_10</t>
  </si>
  <si>
    <t>PC_Policy_11</t>
  </si>
  <si>
    <t>PC_Impelmentation_1</t>
  </si>
  <si>
    <t>PC_Impelmentation_2</t>
  </si>
  <si>
    <t>PC_Impelmentation_3</t>
  </si>
  <si>
    <t>PC_Impelmentation_4</t>
  </si>
  <si>
    <t>PC_Impelmentation_5</t>
  </si>
  <si>
    <t>PC_Compact_1</t>
  </si>
  <si>
    <t>PC_Compact_2</t>
  </si>
  <si>
    <t>PC_Compact_3</t>
  </si>
  <si>
    <t>PC_Compact_4</t>
  </si>
  <si>
    <t>PC_Compact_5</t>
  </si>
  <si>
    <t>PC_Compact_6</t>
  </si>
  <si>
    <t>PC_Compact_7</t>
  </si>
  <si>
    <t>PC_Compact_8</t>
  </si>
  <si>
    <t>AP_School_Name</t>
  </si>
  <si>
    <t>AP_School_ID</t>
  </si>
  <si>
    <t>AP_Network_ID</t>
  </si>
  <si>
    <t>AP_Communication</t>
  </si>
  <si>
    <t>AP_Prevention</t>
  </si>
  <si>
    <t>AP_Intervention</t>
  </si>
  <si>
    <t>AP_Comments</t>
  </si>
  <si>
    <t>NCLB-332</t>
  </si>
  <si>
    <t>SGSA-225</t>
  </si>
  <si>
    <t>SY2014 NCLB Title I School Parental Involvement Policy &amp; School Parent Compact</t>
  </si>
  <si>
    <t>School-Parent Compact for School Year 2013-2014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</si>
</sst>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sz val="14"/>
      <color indexed="8"/>
      <name val="Calibri"/>
      <family val="2"/>
    </font>
    <font>
      <sz val="14"/>
      <color indexed="9"/>
      <name val="Calibri"/>
      <family val="2"/>
    </font>
    <font>
      <b/>
      <sz val="14"/>
      <color indexed="9"/>
      <name val="Calibri"/>
      <family val="2"/>
    </font>
    <font>
      <b/>
      <sz val="14"/>
      <color indexed="8"/>
      <name val="Calibri"/>
      <family val="2"/>
    </font>
    <font>
      <sz val="11"/>
      <color theme="1"/>
      <name val="Calibri"/>
      <family val="2"/>
      <scheme val="minor"/>
    </font>
    <font>
      <sz val="11"/>
      <color theme="0"/>
      <name val="Calibri"/>
      <family val="2"/>
      <scheme val="minor"/>
    </font>
    <font>
      <sz val="26"/>
      <color theme="1"/>
      <name val="Calibri"/>
      <family val="2"/>
      <scheme val="minor"/>
    </font>
    <font>
      <b/>
      <sz val="16"/>
      <color theme="1"/>
      <name val="Calibri"/>
      <family val="2"/>
      <scheme val="minor"/>
    </font>
    <font>
      <b/>
      <sz val="14"/>
      <color theme="1"/>
      <name val="Calibri"/>
      <family val="2"/>
      <scheme val="minor"/>
    </font>
    <font>
      <b/>
      <sz val="28"/>
      <color theme="3" tint="-0.249977111117893"/>
      <name val="Calibri"/>
      <family val="2"/>
      <scheme val="minor"/>
    </font>
    <font>
      <sz val="16"/>
      <color theme="1"/>
      <name val="Calibri"/>
      <family val="2"/>
      <scheme val="minor"/>
    </font>
    <font>
      <b/>
      <sz val="16"/>
      <color theme="0"/>
      <name val="Calibri"/>
      <family val="2"/>
      <scheme val="minor"/>
    </font>
    <font>
      <b/>
      <sz val="24"/>
      <color theme="0"/>
      <name val="Calibri"/>
      <family val="2"/>
      <scheme val="minor"/>
    </font>
    <font>
      <b/>
      <sz val="18"/>
      <color theme="3" tint="-0.249977111117893"/>
      <name val="Calibri"/>
      <family val="2"/>
      <scheme val="minor"/>
    </font>
    <font>
      <sz val="16"/>
      <name val="Calibri"/>
      <family val="2"/>
      <scheme val="minor"/>
    </font>
    <font>
      <b/>
      <sz val="16"/>
      <name val="Calibri"/>
      <family val="2"/>
      <scheme val="minor"/>
    </font>
    <font>
      <b/>
      <sz val="16"/>
      <color theme="3" tint="-0.249977111117893"/>
      <name val="Calibri"/>
      <family val="2"/>
      <scheme val="minor"/>
    </font>
    <font>
      <b/>
      <sz val="22"/>
      <color theme="0"/>
      <name val="Calibri"/>
      <family val="2"/>
      <scheme val="minor"/>
    </font>
    <font>
      <b/>
      <sz val="14"/>
      <color theme="0"/>
      <name val="Calibri"/>
      <family val="2"/>
      <scheme val="minor"/>
    </font>
    <font>
      <sz val="14"/>
      <color theme="1"/>
      <name val="Calibri"/>
      <family val="2"/>
      <scheme val="minor"/>
    </font>
    <font>
      <b/>
      <sz val="11"/>
      <color rgb="FF000000"/>
      <name val="Calibri"/>
      <family val="2"/>
    </font>
    <font>
      <sz val="11"/>
      <color rgb="FF000000"/>
      <name val="Calibri"/>
      <family val="2"/>
    </font>
    <font>
      <sz val="14"/>
      <color theme="0" tint="-4.9989318521683403E-2"/>
      <name val="Calibri"/>
      <family val="2"/>
      <scheme val="minor"/>
    </font>
    <font>
      <sz val="14"/>
      <color theme="0" tint="-0.249977111117893"/>
      <name val="Calibri"/>
      <family val="2"/>
      <scheme val="minor"/>
    </font>
    <font>
      <sz val="14"/>
      <name val="Calibri"/>
      <family val="2"/>
      <scheme val="minor"/>
    </font>
  </fonts>
  <fills count="8">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0C0C0"/>
        <bgColor rgb="FFC0C0C0"/>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right style="medium">
        <color indexed="64"/>
      </right>
      <top style="medium">
        <color theme="3" tint="-0.24994659260841701"/>
      </top>
      <bottom/>
      <diagonal/>
    </border>
    <border>
      <left style="medium">
        <color theme="3" tint="-0.24994659260841701"/>
      </left>
      <right/>
      <top style="medium">
        <color theme="3" tint="-0.24994659260841701"/>
      </top>
      <bottom/>
      <diagonal/>
    </border>
    <border>
      <left style="medium">
        <color theme="3" tint="-0.24994659260841701"/>
      </left>
      <right/>
      <top/>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style="thin">
        <color rgb="FFD0D7E5"/>
      </left>
      <right style="thin">
        <color rgb="FFD0D7E5"/>
      </right>
      <top style="thin">
        <color rgb="FFD0D7E5"/>
      </top>
      <bottom style="thin">
        <color rgb="FFD0D7E5"/>
      </bottom>
      <diagonal/>
    </border>
    <border>
      <left style="medium">
        <color theme="3" tint="-0.24994659260841701"/>
      </left>
      <right/>
      <top/>
      <bottom style="medium">
        <color theme="3" tint="-0.24994659260841701"/>
      </bottom>
      <diagonal/>
    </border>
    <border>
      <left/>
      <right style="medium">
        <color theme="3" tint="-0.24994659260841701"/>
      </right>
      <top/>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medium">
        <color theme="3" tint="-0.24994659260841701"/>
      </left>
      <right/>
      <top style="medium">
        <color theme="0" tint="-0.24994659260841701"/>
      </top>
      <bottom style="medium">
        <color theme="3" tint="-0.24994659260841701"/>
      </bottom>
      <diagonal/>
    </border>
    <border>
      <left style="medium">
        <color indexed="64"/>
      </left>
      <right style="medium">
        <color theme="3" tint="-0.24994659260841701"/>
      </right>
      <top style="medium">
        <color indexed="64"/>
      </top>
      <bottom style="medium">
        <color theme="3" tint="-0.24994659260841701"/>
      </bottom>
      <diagonal/>
    </border>
    <border>
      <left style="medium">
        <color theme="3" tint="-0.24994659260841701"/>
      </left>
      <right style="thin">
        <color theme="3" tint="-0.24994659260841701"/>
      </right>
      <top style="thin">
        <color theme="3" tint="-0.24994659260841701"/>
      </top>
      <bottom style="thin">
        <color theme="3" tint="-0.24994659260841701"/>
      </bottom>
      <diagonal/>
    </border>
    <border>
      <left style="medium">
        <color theme="3" tint="-0.24994659260841701"/>
      </left>
      <right style="medium">
        <color indexed="64"/>
      </right>
      <top style="medium">
        <color theme="3" tint="-0.24994659260841701"/>
      </top>
      <bottom style="medium">
        <color indexed="64"/>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style="medium">
        <color theme="3" tint="-0.24994659260841701"/>
      </right>
      <top/>
      <bottom style="medium">
        <color theme="3" tint="-0.24994659260841701"/>
      </bottom>
      <diagonal/>
    </border>
    <border>
      <left style="medium">
        <color indexed="64"/>
      </left>
      <right/>
      <top style="medium">
        <color theme="3" tint="-0.24994659260841701"/>
      </top>
      <bottom style="medium">
        <color indexed="64"/>
      </bottom>
      <diagonal/>
    </border>
    <border>
      <left/>
      <right style="medium">
        <color theme="3" tint="-0.24994659260841701"/>
      </right>
      <top style="medium">
        <color theme="3" tint="-0.24994659260841701"/>
      </top>
      <bottom style="medium">
        <color indexed="64"/>
      </bottom>
      <diagonal/>
    </border>
    <border>
      <left style="medium">
        <color theme="3" tint="-0.24994659260841701"/>
      </left>
      <right/>
      <top style="medium">
        <color theme="3" tint="-0.24994659260841701"/>
      </top>
      <bottom style="medium">
        <color indexed="64"/>
      </bottom>
      <diagonal/>
    </border>
    <border>
      <left style="medium">
        <color theme="3" tint="-0.24994659260841701"/>
      </left>
      <right/>
      <top/>
      <bottom style="medium">
        <color indexed="64"/>
      </bottom>
      <diagonal/>
    </border>
    <border>
      <left/>
      <right style="medium">
        <color theme="3" tint="-0.24994659260841701"/>
      </right>
      <top/>
      <bottom style="medium">
        <color indexed="64"/>
      </bottom>
      <diagonal/>
    </border>
    <border>
      <left/>
      <right style="medium">
        <color indexed="64"/>
      </right>
      <top style="medium">
        <color theme="3" tint="-0.24994659260841701"/>
      </top>
      <bottom style="medium">
        <color theme="3" tint="-0.24994659260841701"/>
      </bottom>
      <diagonal/>
    </border>
    <border>
      <left style="medium">
        <color indexed="64"/>
      </left>
      <right/>
      <top style="medium">
        <color theme="3" tint="-0.24994659260841701"/>
      </top>
      <bottom/>
      <diagonal/>
    </border>
    <border>
      <left style="medium">
        <color indexed="64"/>
      </left>
      <right/>
      <top style="medium">
        <color theme="3" tint="-0.24994659260841701"/>
      </top>
      <bottom style="medium">
        <color theme="3" tint="-0.24994659260841701"/>
      </bottom>
      <diagonal/>
    </border>
  </borders>
  <cellStyleXfs count="2">
    <xf numFmtId="0" fontId="0" fillId="0" borderId="0"/>
    <xf numFmtId="44" fontId="5" fillId="0" borderId="0" applyFont="0" applyFill="0" applyBorder="0" applyAlignment="0" applyProtection="0"/>
  </cellStyleXfs>
  <cellXfs count="142">
    <xf numFmtId="0" fontId="0" fillId="0" borderId="0" xfId="0"/>
    <xf numFmtId="0" fontId="6" fillId="2" borderId="9" xfId="0" applyFont="1" applyFill="1" applyBorder="1"/>
    <xf numFmtId="0" fontId="6" fillId="2" borderId="10" xfId="0" applyFont="1" applyFill="1" applyBorder="1"/>
    <xf numFmtId="0" fontId="0" fillId="0" borderId="0" xfId="0" applyAlignment="1"/>
    <xf numFmtId="0" fontId="13" fillId="2" borderId="9" xfId="0" applyFont="1" applyFill="1" applyBorder="1" applyAlignment="1">
      <alignment horizontal="left"/>
    </xf>
    <xf numFmtId="0" fontId="12" fillId="2" borderId="11" xfId="0" applyFont="1" applyFill="1" applyBorder="1" applyAlignment="1">
      <alignment horizontal="center" vertical="center" wrapText="1"/>
    </xf>
    <xf numFmtId="0" fontId="7" fillId="4" borderId="0" xfId="0" applyFont="1" applyFill="1" applyAlignment="1"/>
    <xf numFmtId="0" fontId="0" fillId="4" borderId="0" xfId="0" applyFill="1"/>
    <xf numFmtId="0" fontId="9" fillId="4" borderId="0" xfId="0" applyFont="1" applyFill="1" applyAlignment="1">
      <alignment horizontal="left" vertical="top" wrapText="1"/>
    </xf>
    <xf numFmtId="0" fontId="6" fillId="4" borderId="0" xfId="0" applyFont="1" applyFill="1" applyBorder="1"/>
    <xf numFmtId="0" fontId="8" fillId="4" borderId="0" xfId="0" applyFont="1" applyFill="1" applyBorder="1" applyAlignment="1">
      <alignment vertical="top" wrapText="1"/>
    </xf>
    <xf numFmtId="0" fontId="11" fillId="4" borderId="0" xfId="0" applyFont="1" applyFill="1" applyBorder="1"/>
    <xf numFmtId="0" fontId="11" fillId="4" borderId="0" xfId="0" applyFont="1" applyFill="1" applyAlignment="1">
      <alignment horizontal="left" vertical="center" wrapText="1"/>
    </xf>
    <xf numFmtId="0" fontId="0" fillId="4" borderId="0" xfId="0" applyFill="1" applyAlignment="1">
      <alignment horizontal="left" vertical="top"/>
    </xf>
    <xf numFmtId="49" fontId="14" fillId="4" borderId="0" xfId="0" applyNumberFormat="1" applyFont="1" applyFill="1" applyBorder="1" applyAlignment="1">
      <alignment horizontal="left" vertical="center"/>
    </xf>
    <xf numFmtId="0" fontId="12" fillId="4" borderId="0" xfId="0" applyFont="1" applyFill="1" applyBorder="1" applyAlignment="1">
      <alignment vertical="top"/>
    </xf>
    <xf numFmtId="0" fontId="11" fillId="4" borderId="0" xfId="0" applyFont="1" applyFill="1"/>
    <xf numFmtId="0" fontId="11" fillId="4" borderId="0" xfId="0" applyFont="1" applyFill="1" applyBorder="1" applyAlignment="1"/>
    <xf numFmtId="0" fontId="0" fillId="4" borderId="0" xfId="0" applyFill="1" applyBorder="1"/>
    <xf numFmtId="0" fontId="12" fillId="4" borderId="0" xfId="0" applyFont="1" applyFill="1" applyBorder="1" applyAlignment="1">
      <alignment horizontal="center" vertical="center"/>
    </xf>
    <xf numFmtId="0" fontId="15" fillId="4" borderId="0" xfId="0" applyFont="1" applyFill="1" applyBorder="1" applyAlignment="1">
      <alignment vertical="top"/>
    </xf>
    <xf numFmtId="0" fontId="16" fillId="4" borderId="0" xfId="0" applyFont="1" applyFill="1" applyBorder="1" applyAlignment="1">
      <alignment vertical="center"/>
    </xf>
    <xf numFmtId="0" fontId="17" fillId="4" borderId="0" xfId="0" applyFont="1" applyFill="1" applyBorder="1" applyAlignment="1">
      <alignment horizontal="left" vertical="top"/>
    </xf>
    <xf numFmtId="0" fontId="11" fillId="4" borderId="0" xfId="0" applyFont="1" applyFill="1" applyBorder="1" applyAlignment="1">
      <alignment vertical="top"/>
    </xf>
    <xf numFmtId="0" fontId="11" fillId="4" borderId="0" xfId="0" applyFont="1" applyFill="1" applyBorder="1" applyAlignment="1">
      <alignment vertical="top" wrapText="1"/>
    </xf>
    <xf numFmtId="0" fontId="10" fillId="4" borderId="0" xfId="0" applyFont="1" applyFill="1" applyBorder="1" applyAlignment="1">
      <alignment horizontal="left" vertical="top"/>
    </xf>
    <xf numFmtId="0" fontId="9" fillId="5" borderId="12" xfId="0" applyFont="1" applyFill="1" applyBorder="1" applyAlignment="1">
      <alignment horizontal="left"/>
    </xf>
    <xf numFmtId="0" fontId="9" fillId="5" borderId="13" xfId="0" applyFont="1" applyFill="1" applyBorder="1" applyAlignment="1">
      <alignment horizontal="left"/>
    </xf>
    <xf numFmtId="0" fontId="9" fillId="5" borderId="0" xfId="0" applyFont="1" applyFill="1" applyBorder="1" applyAlignment="1">
      <alignment horizontal="left"/>
    </xf>
    <xf numFmtId="0" fontId="9" fillId="5" borderId="12" xfId="0" applyFont="1" applyFill="1" applyBorder="1" applyAlignment="1"/>
    <xf numFmtId="0" fontId="21" fillId="6" borderId="1" xfId="0" applyFont="1" applyFill="1" applyBorder="1" applyAlignment="1" applyProtection="1">
      <alignment horizontal="center" vertical="center"/>
    </xf>
    <xf numFmtId="0" fontId="22" fillId="0" borderId="16" xfId="0" applyFont="1" applyFill="1" applyBorder="1" applyAlignment="1" applyProtection="1">
      <alignment horizontal="right" vertical="center"/>
    </xf>
    <xf numFmtId="0" fontId="22" fillId="0" borderId="16" xfId="0" applyFont="1" applyFill="1" applyBorder="1" applyAlignment="1" applyProtection="1">
      <alignment vertical="center"/>
    </xf>
    <xf numFmtId="0" fontId="0" fillId="0" borderId="16" xfId="0" applyBorder="1" applyAlignment="1"/>
    <xf numFmtId="0" fontId="22" fillId="0" borderId="0" xfId="0" applyFont="1" applyFill="1" applyBorder="1" applyAlignment="1" applyProtection="1">
      <alignment horizontal="right" vertical="center"/>
    </xf>
    <xf numFmtId="0" fontId="9" fillId="5" borderId="0" xfId="0" applyFont="1" applyFill="1" applyBorder="1" applyAlignment="1">
      <alignment vertical="top" wrapText="1"/>
    </xf>
    <xf numFmtId="0" fontId="9" fillId="5" borderId="18" xfId="0" applyFont="1" applyFill="1" applyBorder="1" applyAlignment="1">
      <alignment vertical="top" wrapText="1"/>
    </xf>
    <xf numFmtId="0" fontId="9" fillId="5" borderId="19" xfId="0" applyFont="1" applyFill="1" applyBorder="1" applyAlignment="1">
      <alignment vertical="top" wrapText="1"/>
    </xf>
    <xf numFmtId="0" fontId="9" fillId="5" borderId="20" xfId="0" applyFont="1" applyFill="1" applyBorder="1" applyAlignment="1">
      <alignment vertical="top" wrapText="1"/>
    </xf>
    <xf numFmtId="0" fontId="20" fillId="3" borderId="21"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21" xfId="0" applyFont="1" applyFill="1" applyBorder="1" applyAlignment="1">
      <alignment horizontal="left" wrapText="1"/>
    </xf>
    <xf numFmtId="0" fontId="18" fillId="2" borderId="12" xfId="0" applyFont="1" applyFill="1" applyBorder="1" applyAlignment="1">
      <alignment horizontal="center" vertical="center" wrapText="1"/>
    </xf>
    <xf numFmtId="0" fontId="19" fillId="2" borderId="9" xfId="0" applyFont="1" applyFill="1" applyBorder="1" applyAlignment="1">
      <alignment horizontal="left" vertical="top" wrapText="1"/>
    </xf>
    <xf numFmtId="0" fontId="19" fillId="2" borderId="10" xfId="0" applyFont="1" applyFill="1" applyBorder="1" applyAlignment="1">
      <alignment horizontal="left" vertical="top" wrapText="1"/>
    </xf>
    <xf numFmtId="0" fontId="11" fillId="4" borderId="0" xfId="0" applyFont="1" applyFill="1" applyAlignment="1">
      <alignment horizontal="left" vertical="center" wrapText="1"/>
    </xf>
    <xf numFmtId="0" fontId="0" fillId="4" borderId="0" xfId="0" applyFill="1" applyAlignment="1">
      <alignment horizontal="left" vertical="top"/>
    </xf>
    <xf numFmtId="0" fontId="9" fillId="5" borderId="17" xfId="0" applyFont="1" applyFill="1" applyBorder="1" applyAlignment="1">
      <alignment horizontal="left"/>
    </xf>
    <xf numFmtId="0" fontId="9" fillId="5" borderId="13" xfId="0" applyFont="1" applyFill="1" applyBorder="1" applyAlignment="1">
      <alignment horizontal="left"/>
    </xf>
    <xf numFmtId="0" fontId="19" fillId="2" borderId="22" xfId="0" applyFont="1" applyFill="1" applyBorder="1" applyAlignment="1">
      <alignment horizontal="left" vertical="center" wrapText="1"/>
    </xf>
    <xf numFmtId="0" fontId="20" fillId="5" borderId="13" xfId="0" applyFont="1" applyFill="1" applyBorder="1" applyAlignment="1">
      <alignment vertical="center" wrapText="1"/>
    </xf>
    <xf numFmtId="0" fontId="20" fillId="4" borderId="13" xfId="0" applyFont="1" applyFill="1" applyBorder="1" applyAlignment="1">
      <alignment vertical="center" wrapText="1"/>
    </xf>
    <xf numFmtId="0" fontId="20" fillId="5" borderId="23" xfId="0" applyFont="1" applyFill="1" applyBorder="1" applyAlignment="1">
      <alignment horizontal="left" vertical="center" wrapText="1"/>
    </xf>
    <xf numFmtId="0" fontId="23" fillId="4" borderId="18" xfId="0" applyFont="1" applyFill="1" applyBorder="1" applyAlignment="1" applyProtection="1">
      <alignment vertical="center" wrapText="1"/>
      <protection locked="0"/>
    </xf>
    <xf numFmtId="0" fontId="24" fillId="5" borderId="18" xfId="0" applyFont="1" applyFill="1" applyBorder="1" applyAlignment="1" applyProtection="1">
      <alignment vertical="center" wrapText="1"/>
      <protection locked="0"/>
    </xf>
    <xf numFmtId="0" fontId="0" fillId="4" borderId="19" xfId="0" applyFill="1" applyBorder="1"/>
    <xf numFmtId="0" fontId="19" fillId="2" borderId="2" xfId="0" applyFont="1" applyFill="1" applyBorder="1" applyAlignment="1">
      <alignment horizontal="left" vertical="center" wrapText="1"/>
    </xf>
    <xf numFmtId="0" fontId="20" fillId="5" borderId="3" xfId="0" applyFont="1" applyFill="1" applyBorder="1" applyAlignment="1">
      <alignment vertical="top" wrapText="1"/>
    </xf>
    <xf numFmtId="0" fontId="20" fillId="4" borderId="3" xfId="0" applyFont="1" applyFill="1" applyBorder="1" applyAlignment="1">
      <alignment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8" fillId="2" borderId="5" xfId="0" applyFont="1" applyFill="1" applyBorder="1" applyAlignment="1">
      <alignment horizontal="center" vertical="center" wrapText="1"/>
    </xf>
    <xf numFmtId="0" fontId="12" fillId="2" borderId="2" xfId="0" applyFont="1" applyFill="1" applyBorder="1" applyAlignment="1">
      <alignment horizontal="left" vertical="top" wrapText="1"/>
    </xf>
    <xf numFmtId="0" fontId="20" fillId="5" borderId="4" xfId="0" applyFont="1" applyFill="1" applyBorder="1" applyAlignment="1">
      <alignment vertical="center" wrapText="1"/>
    </xf>
    <xf numFmtId="0" fontId="20" fillId="4" borderId="17" xfId="0" applyFont="1" applyFill="1" applyBorder="1" applyAlignment="1">
      <alignment vertical="center" wrapText="1"/>
    </xf>
    <xf numFmtId="0" fontId="18" fillId="2" borderId="12" xfId="0" applyFont="1" applyFill="1" applyBorder="1" applyAlignment="1">
      <alignment horizontal="center" vertical="center"/>
    </xf>
    <xf numFmtId="0" fontId="18" fillId="2" borderId="5" xfId="0" applyFont="1" applyFill="1" applyBorder="1" applyAlignment="1">
      <alignment horizontal="center" vertical="center"/>
    </xf>
    <xf numFmtId="0" fontId="12" fillId="2" borderId="10" xfId="0" applyFont="1" applyFill="1" applyBorder="1" applyAlignment="1">
      <alignment horizontal="left" vertical="top" wrapText="1"/>
    </xf>
    <xf numFmtId="0" fontId="20" fillId="5" borderId="13" xfId="0" applyFont="1" applyFill="1" applyBorder="1"/>
    <xf numFmtId="0" fontId="20" fillId="5" borderId="18" xfId="0" applyFont="1" applyFill="1" applyBorder="1"/>
    <xf numFmtId="0" fontId="20" fillId="5" borderId="17" xfId="0" applyFont="1" applyFill="1" applyBorder="1" applyAlignment="1">
      <alignment vertical="center" wrapText="1"/>
    </xf>
    <xf numFmtId="0" fontId="2" fillId="2" borderId="10" xfId="0" applyFont="1" applyFill="1" applyBorder="1" applyAlignment="1">
      <alignment horizontal="left" vertical="top" wrapText="1"/>
    </xf>
    <xf numFmtId="0" fontId="3" fillId="2" borderId="10" xfId="0" applyFont="1" applyFill="1" applyBorder="1" applyAlignment="1">
      <alignment horizontal="left" vertical="center" wrapText="1"/>
    </xf>
    <xf numFmtId="0" fontId="20" fillId="7" borderId="24" xfId="0" applyFont="1" applyFill="1" applyBorder="1" applyAlignment="1" applyProtection="1">
      <alignment horizontal="left" vertical="center" wrapText="1"/>
      <protection locked="0"/>
    </xf>
    <xf numFmtId="0" fontId="20" fillId="7" borderId="21" xfId="0" applyFont="1" applyFill="1" applyBorder="1" applyAlignment="1" applyProtection="1">
      <alignment horizontal="left" vertical="top" wrapText="1"/>
      <protection locked="0"/>
    </xf>
    <xf numFmtId="0" fontId="24" fillId="5" borderId="20" xfId="0" applyFont="1" applyFill="1" applyBorder="1" applyAlignment="1" applyProtection="1">
      <alignment vertical="center" wrapText="1"/>
      <protection locked="0"/>
    </xf>
    <xf numFmtId="0" fontId="9" fillId="7" borderId="25" xfId="0" applyFont="1" applyFill="1" applyBorder="1" applyAlignment="1" applyProtection="1">
      <alignment horizontal="left" vertical="center" wrapText="1"/>
      <protection locked="0"/>
    </xf>
    <xf numFmtId="0" fontId="24" fillId="5" borderId="6" xfId="0" applyFont="1" applyFill="1" applyBorder="1" applyAlignment="1" applyProtection="1">
      <alignment vertical="top" wrapText="1"/>
      <protection locked="0"/>
    </xf>
    <xf numFmtId="0" fontId="23" fillId="4" borderId="6" xfId="0" applyFont="1" applyFill="1" applyBorder="1" applyAlignment="1" applyProtection="1">
      <alignment vertical="center" wrapText="1"/>
      <protection locked="0"/>
    </xf>
    <xf numFmtId="0" fontId="24" fillId="5" borderId="6" xfId="0" applyFont="1" applyFill="1" applyBorder="1" applyAlignment="1" applyProtection="1">
      <alignment vertical="center" wrapText="1"/>
      <protection locked="0"/>
    </xf>
    <xf numFmtId="0" fontId="23" fillId="4" borderId="7" xfId="0" applyFont="1" applyFill="1" applyBorder="1" applyAlignment="1" applyProtection="1">
      <alignment vertical="center" wrapText="1"/>
      <protection locked="0"/>
    </xf>
    <xf numFmtId="0" fontId="24" fillId="5" borderId="7" xfId="0" applyFont="1" applyFill="1" applyBorder="1" applyAlignment="1" applyProtection="1">
      <alignment vertical="center" wrapText="1"/>
      <protection locked="0"/>
    </xf>
    <xf numFmtId="0" fontId="23" fillId="4" borderId="20" xfId="0" applyFont="1" applyFill="1" applyBorder="1" applyAlignment="1" applyProtection="1">
      <alignment vertical="center" wrapText="1"/>
      <protection locked="0"/>
    </xf>
    <xf numFmtId="0" fontId="18" fillId="2" borderId="12" xfId="0" applyFont="1" applyFill="1" applyBorder="1" applyAlignment="1">
      <alignment horizontal="center" vertical="center" wrapText="1"/>
    </xf>
    <xf numFmtId="0" fontId="20" fillId="7" borderId="21" xfId="0" applyFont="1" applyFill="1" applyBorder="1" applyAlignment="1" applyProtection="1">
      <alignment vertical="top" wrapText="1"/>
      <protection locked="0"/>
    </xf>
    <xf numFmtId="44" fontId="20" fillId="5" borderId="26" xfId="1" applyNumberFormat="1" applyFont="1" applyFill="1" applyBorder="1" applyAlignment="1">
      <alignment horizontal="center" vertical="center"/>
    </xf>
    <xf numFmtId="0" fontId="0" fillId="0" borderId="0" xfId="0" applyAlignment="1">
      <alignment textRotation="90"/>
    </xf>
    <xf numFmtId="0" fontId="9" fillId="5" borderId="13" xfId="0" applyFont="1" applyFill="1" applyBorder="1" applyAlignment="1">
      <alignment horizontal="left" vertical="center" wrapText="1"/>
    </xf>
    <xf numFmtId="0" fontId="20" fillId="7" borderId="21" xfId="0" applyFont="1" applyFill="1" applyBorder="1" applyAlignment="1" applyProtection="1">
      <alignment horizontal="left" vertical="top" wrapText="1"/>
      <protection locked="0"/>
    </xf>
    <xf numFmtId="0" fontId="20" fillId="5" borderId="13" xfId="0" applyFont="1" applyFill="1" applyBorder="1" applyAlignment="1">
      <alignment horizontal="left" vertical="top" wrapText="1"/>
    </xf>
    <xf numFmtId="0" fontId="20" fillId="5" borderId="18" xfId="0" applyFont="1" applyFill="1" applyBorder="1" applyAlignment="1">
      <alignment horizontal="left" vertical="top" wrapText="1"/>
    </xf>
    <xf numFmtId="0" fontId="20" fillId="5" borderId="17" xfId="0" applyFont="1" applyFill="1" applyBorder="1" applyAlignment="1">
      <alignment horizontal="left" vertical="top" wrapText="1"/>
    </xf>
    <xf numFmtId="0" fontId="20" fillId="5" borderId="20"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18" xfId="0" applyFont="1" applyFill="1" applyBorder="1" applyAlignment="1">
      <alignment horizontal="left" vertical="top" wrapText="1"/>
    </xf>
    <xf numFmtId="0" fontId="20" fillId="7" borderId="27" xfId="0" applyFont="1" applyFill="1" applyBorder="1" applyAlignment="1" applyProtection="1">
      <alignment horizontal="left" vertical="top" wrapText="1"/>
      <protection locked="0"/>
    </xf>
    <xf numFmtId="0" fontId="20" fillId="7" borderId="28" xfId="0" applyFont="1" applyFill="1" applyBorder="1" applyAlignment="1" applyProtection="1">
      <alignment horizontal="left" vertical="top" wrapText="1"/>
      <protection locked="0"/>
    </xf>
    <xf numFmtId="0" fontId="18" fillId="2" borderId="12" xfId="0" applyFont="1" applyFill="1" applyBorder="1" applyAlignment="1">
      <alignment horizontal="left"/>
    </xf>
    <xf numFmtId="0" fontId="18" fillId="2" borderId="10" xfId="0" applyFont="1" applyFill="1" applyBorder="1" applyAlignment="1">
      <alignment horizontal="left"/>
    </xf>
    <xf numFmtId="0" fontId="11" fillId="4" borderId="0" xfId="0" applyFont="1" applyFill="1" applyBorder="1" applyAlignment="1">
      <alignment horizontal="left" wrapText="1"/>
    </xf>
    <xf numFmtId="0" fontId="20" fillId="3" borderId="27" xfId="0" applyFont="1" applyFill="1" applyBorder="1" applyAlignment="1">
      <alignment horizontal="left" wrapText="1"/>
    </xf>
    <xf numFmtId="0" fontId="20" fillId="3" borderId="28" xfId="0" applyFont="1" applyFill="1" applyBorder="1" applyAlignment="1">
      <alignment horizontal="left" wrapText="1"/>
    </xf>
    <xf numFmtId="0" fontId="20" fillId="3" borderId="21" xfId="0" applyFont="1" applyFill="1" applyBorder="1" applyAlignment="1">
      <alignment horizontal="left" vertical="top" wrapText="1"/>
    </xf>
    <xf numFmtId="0" fontId="20" fillId="7" borderId="21" xfId="0" applyFont="1" applyFill="1" applyBorder="1" applyAlignment="1" applyProtection="1">
      <alignment horizontal="left" vertical="top" wrapText="1"/>
      <protection locked="0"/>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25" fillId="7" borderId="14" xfId="0" applyFont="1" applyFill="1" applyBorder="1" applyAlignment="1" applyProtection="1">
      <alignment horizontal="left" vertical="top" wrapText="1"/>
      <protection locked="0"/>
    </xf>
    <xf numFmtId="0" fontId="25" fillId="7" borderId="34" xfId="0" applyFont="1" applyFill="1" applyBorder="1" applyAlignment="1" applyProtection="1">
      <alignment horizontal="left" vertical="top" wrapText="1"/>
      <protection locked="0"/>
    </xf>
    <xf numFmtId="0" fontId="12" fillId="2" borderId="8" xfId="0" applyFont="1" applyFill="1" applyBorder="1" applyAlignment="1">
      <alignment horizontal="center" vertical="center"/>
    </xf>
    <xf numFmtId="0" fontId="25" fillId="7" borderId="15" xfId="0" applyFont="1" applyFill="1" applyBorder="1" applyAlignment="1" applyProtection="1">
      <alignment horizontal="left" vertical="top" wrapText="1"/>
      <protection locked="0"/>
    </xf>
    <xf numFmtId="0" fontId="25" fillId="7" borderId="22" xfId="0" applyFont="1" applyFill="1" applyBorder="1" applyAlignment="1" applyProtection="1">
      <alignment horizontal="left" vertical="top" wrapText="1"/>
      <protection locked="0"/>
    </xf>
    <xf numFmtId="0" fontId="18" fillId="2" borderId="9" xfId="0" applyFont="1" applyFill="1" applyBorder="1" applyAlignment="1">
      <alignment horizontal="left"/>
    </xf>
    <xf numFmtId="0" fontId="12" fillId="2" borderId="5" xfId="0" applyFont="1" applyFill="1" applyBorder="1" applyAlignment="1">
      <alignment horizontal="center" vertical="center"/>
    </xf>
    <xf numFmtId="0" fontId="25" fillId="7" borderId="36" xfId="0" applyFont="1" applyFill="1" applyBorder="1" applyAlignment="1" applyProtection="1">
      <alignment horizontal="left" vertical="top" wrapText="1"/>
      <protection locked="0"/>
    </xf>
    <xf numFmtId="0" fontId="9" fillId="5" borderId="12" xfId="0" applyFont="1" applyFill="1" applyBorder="1" applyAlignment="1">
      <alignment horizontal="left"/>
    </xf>
    <xf numFmtId="0" fontId="9" fillId="5" borderId="9" xfId="0" applyFont="1" applyFill="1" applyBorder="1" applyAlignment="1">
      <alignment horizontal="left"/>
    </xf>
    <xf numFmtId="0" fontId="9" fillId="5" borderId="13"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9"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17" xfId="0" applyFont="1" applyFill="1" applyBorder="1" applyAlignment="1">
      <alignment horizontal="left"/>
    </xf>
    <xf numFmtId="0" fontId="9" fillId="5" borderId="19" xfId="0" applyFont="1" applyFill="1" applyBorder="1" applyAlignment="1">
      <alignment horizontal="left"/>
    </xf>
    <xf numFmtId="0" fontId="9" fillId="5" borderId="13" xfId="0" applyFont="1" applyFill="1" applyBorder="1" applyAlignment="1">
      <alignment horizontal="left"/>
    </xf>
    <xf numFmtId="0" fontId="9" fillId="5" borderId="0" xfId="0" applyFont="1" applyFill="1" applyBorder="1" applyAlignment="1">
      <alignment horizontal="left"/>
    </xf>
    <xf numFmtId="0" fontId="12" fillId="2" borderId="15"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9" xfId="0" applyFont="1" applyFill="1" applyBorder="1" applyAlignment="1">
      <alignment horizontal="center" vertical="center"/>
    </xf>
    <xf numFmtId="0" fontId="25" fillId="7" borderId="29" xfId="0" applyFont="1" applyFill="1" applyBorder="1" applyAlignment="1" applyProtection="1">
      <alignment horizontal="center" vertical="center" wrapText="1"/>
      <protection locked="0"/>
    </xf>
    <xf numFmtId="0" fontId="25" fillId="7" borderId="30" xfId="0" applyFont="1" applyFill="1" applyBorder="1" applyAlignment="1" applyProtection="1">
      <alignment horizontal="center" vertical="center" wrapText="1"/>
      <protection locked="0"/>
    </xf>
    <xf numFmtId="0" fontId="25" fillId="7" borderId="31" xfId="0" applyFont="1" applyFill="1" applyBorder="1" applyAlignment="1" applyProtection="1">
      <alignment horizontal="center" vertical="center" wrapText="1"/>
      <protection locked="0"/>
    </xf>
    <xf numFmtId="44" fontId="25" fillId="7" borderId="31" xfId="1" applyNumberFormat="1" applyFont="1" applyFill="1" applyBorder="1" applyAlignment="1" applyProtection="1">
      <alignment horizontal="left" vertical="center" wrapText="1"/>
      <protection locked="0"/>
    </xf>
    <xf numFmtId="44" fontId="25" fillId="7" borderId="30" xfId="1" applyNumberFormat="1" applyFont="1" applyFill="1" applyBorder="1" applyAlignment="1" applyProtection="1">
      <alignment horizontal="left" vertical="center" wrapText="1"/>
      <protection locked="0"/>
    </xf>
    <xf numFmtId="0" fontId="25" fillId="7" borderId="32" xfId="0" applyFont="1" applyFill="1" applyBorder="1" applyAlignment="1" applyProtection="1">
      <alignment horizontal="center" vertical="center" wrapText="1"/>
      <protection locked="0"/>
    </xf>
    <xf numFmtId="0" fontId="25" fillId="7" borderId="33" xfId="0" applyFont="1" applyFill="1" applyBorder="1" applyAlignment="1" applyProtection="1">
      <alignment horizontal="center" vertical="center" wrapText="1"/>
      <protection locked="0"/>
    </xf>
    <xf numFmtId="0" fontId="18" fillId="2" borderId="14" xfId="0" applyFont="1" applyFill="1" applyBorder="1" applyAlignment="1">
      <alignment horizontal="left"/>
    </xf>
    <xf numFmtId="0" fontId="18" fillId="2" borderId="22" xfId="0" applyFont="1" applyFill="1" applyBorder="1" applyAlignment="1">
      <alignment horizontal="left"/>
    </xf>
    <xf numFmtId="0" fontId="20" fillId="5" borderId="14" xfId="0" applyFont="1" applyFill="1" applyBorder="1" applyAlignment="1">
      <alignment horizontal="left" vertical="top" wrapText="1"/>
    </xf>
    <xf numFmtId="0" fontId="20" fillId="5" borderId="22" xfId="0" applyFont="1" applyFill="1" applyBorder="1" applyAlignment="1">
      <alignment horizontal="left" vertical="top" wrapText="1"/>
    </xf>
    <xf numFmtId="0" fontId="18" fillId="2" borderId="12" xfId="0" applyFont="1" applyFill="1" applyBorder="1" applyAlignment="1">
      <alignment horizontal="center" vertical="center" wrapText="1"/>
    </xf>
    <xf numFmtId="0" fontId="18" fillId="2" borderId="10"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12" lockText="1" noThreeD="1"/>
</file>

<file path=xl/ctrlProps/ctrlProp10.xml><?xml version="1.0" encoding="utf-8"?>
<formControlPr xmlns="http://schemas.microsoft.com/office/spreadsheetml/2009/9/main" objectType="CheckBox" fmlaLink="C24" lockText="1" noThreeD="1"/>
</file>

<file path=xl/ctrlProps/ctrlProp11.xml><?xml version="1.0" encoding="utf-8"?>
<formControlPr xmlns="http://schemas.microsoft.com/office/spreadsheetml/2009/9/main" objectType="CheckBox" fmlaLink="C25" lockText="1" noThreeD="1"/>
</file>

<file path=xl/ctrlProps/ctrlProp12.xml><?xml version="1.0" encoding="utf-8"?>
<formControlPr xmlns="http://schemas.microsoft.com/office/spreadsheetml/2009/9/main" objectType="CheckBox" fmlaLink="C42" lockText="1" noThreeD="1"/>
</file>

<file path=xl/ctrlProps/ctrlProp13.xml><?xml version="1.0" encoding="utf-8"?>
<formControlPr xmlns="http://schemas.microsoft.com/office/spreadsheetml/2009/9/main" objectType="CheckBox" fmlaLink="C43" lockText="1" noThreeD="1"/>
</file>

<file path=xl/ctrlProps/ctrlProp14.xml><?xml version="1.0" encoding="utf-8"?>
<formControlPr xmlns="http://schemas.microsoft.com/office/spreadsheetml/2009/9/main" objectType="CheckBox" fmlaLink="C44" lockText="1" noThreeD="1"/>
</file>

<file path=xl/ctrlProps/ctrlProp15.xml><?xml version="1.0" encoding="utf-8"?>
<formControlPr xmlns="http://schemas.microsoft.com/office/spreadsheetml/2009/9/main" objectType="CheckBox" fmlaLink="C47" lockText="1" noThreeD="1"/>
</file>

<file path=xl/ctrlProps/ctrlProp16.xml><?xml version="1.0" encoding="utf-8"?>
<formControlPr xmlns="http://schemas.microsoft.com/office/spreadsheetml/2009/9/main" objectType="CheckBox" fmlaLink="C48" lockText="1" noThreeD="1"/>
</file>

<file path=xl/ctrlProps/ctrlProp17.xml><?xml version="1.0" encoding="utf-8"?>
<formControlPr xmlns="http://schemas.microsoft.com/office/spreadsheetml/2009/9/main" objectType="CheckBox" fmlaLink="C49" lockText="1" noThreeD="1"/>
</file>

<file path=xl/ctrlProps/ctrlProp18.xml><?xml version="1.0" encoding="utf-8"?>
<formControlPr xmlns="http://schemas.microsoft.com/office/spreadsheetml/2009/9/main" objectType="CheckBox" fmlaLink="C50" lockText="1" noThreeD="1"/>
</file>

<file path=xl/ctrlProps/ctrlProp19.xml><?xml version="1.0" encoding="utf-8"?>
<formControlPr xmlns="http://schemas.microsoft.com/office/spreadsheetml/2009/9/main" objectType="CheckBox" fmlaLink="C65" lockText="1" noThreeD="1"/>
</file>

<file path=xl/ctrlProps/ctrlProp2.xml><?xml version="1.0" encoding="utf-8"?>
<formControlPr xmlns="http://schemas.microsoft.com/office/spreadsheetml/2009/9/main" objectType="CheckBox" fmlaLink="C13" lockText="1" noThreeD="1"/>
</file>

<file path=xl/ctrlProps/ctrlProp20.xml><?xml version="1.0" encoding="utf-8"?>
<formControlPr xmlns="http://schemas.microsoft.com/office/spreadsheetml/2009/9/main" objectType="CheckBox" fmlaLink="C66" lockText="1" noThreeD="1"/>
</file>

<file path=xl/ctrlProps/ctrlProp21.xml><?xml version="1.0" encoding="utf-8"?>
<formControlPr xmlns="http://schemas.microsoft.com/office/spreadsheetml/2009/9/main" objectType="CheckBox" fmlaLink="C67" lockText="1" noThreeD="1"/>
</file>

<file path=xl/ctrlProps/ctrlProp22.xml><?xml version="1.0" encoding="utf-8"?>
<formControlPr xmlns="http://schemas.microsoft.com/office/spreadsheetml/2009/9/main" objectType="CheckBox" fmlaLink="C75" lockText="1" noThreeD="1"/>
</file>

<file path=xl/ctrlProps/ctrlProp23.xml><?xml version="1.0" encoding="utf-8"?>
<formControlPr xmlns="http://schemas.microsoft.com/office/spreadsheetml/2009/9/main" objectType="CheckBox" fmlaLink="C79" lockText="1" noThreeD="1"/>
</file>

<file path=xl/ctrlProps/ctrlProp24.xml><?xml version="1.0" encoding="utf-8"?>
<formControlPr xmlns="http://schemas.microsoft.com/office/spreadsheetml/2009/9/main" objectType="CheckBox" fmlaLink="C80" lockText="1" noThreeD="1"/>
</file>

<file path=xl/ctrlProps/ctrlProp25.xml><?xml version="1.0" encoding="utf-8"?>
<formControlPr xmlns="http://schemas.microsoft.com/office/spreadsheetml/2009/9/main" objectType="CheckBox" fmlaLink="C81" lockText="1" noThreeD="1"/>
</file>

<file path=xl/ctrlProps/ctrlProp26.xml><?xml version="1.0" encoding="utf-8"?>
<formControlPr xmlns="http://schemas.microsoft.com/office/spreadsheetml/2009/9/main" objectType="CheckBox" fmlaLink="C82" lockText="1" noThreeD="1"/>
</file>

<file path=xl/ctrlProps/ctrlProp27.xml><?xml version="1.0" encoding="utf-8"?>
<formControlPr xmlns="http://schemas.microsoft.com/office/spreadsheetml/2009/9/main" objectType="CheckBox" fmlaLink="C83" lockText="1" noThreeD="1"/>
</file>

<file path=xl/ctrlProps/ctrlProp28.xml><?xml version="1.0" encoding="utf-8"?>
<formControlPr xmlns="http://schemas.microsoft.com/office/spreadsheetml/2009/9/main" objectType="CheckBox" fmlaLink="C84" lockText="1" noThreeD="1"/>
</file>

<file path=xl/ctrlProps/ctrlProp29.xml><?xml version="1.0" encoding="utf-8"?>
<formControlPr xmlns="http://schemas.microsoft.com/office/spreadsheetml/2009/9/main" objectType="CheckBox" fmlaLink="C25" lockText="1" noThreeD="1"/>
</file>

<file path=xl/ctrlProps/ctrlProp3.xml><?xml version="1.0" encoding="utf-8"?>
<formControlPr xmlns="http://schemas.microsoft.com/office/spreadsheetml/2009/9/main" objectType="CheckBox" fmlaLink="C14" lockText="1" noThreeD="1"/>
</file>

<file path=xl/ctrlProps/ctrlProp30.xml><?xml version="1.0" encoding="utf-8"?>
<formControlPr xmlns="http://schemas.microsoft.com/office/spreadsheetml/2009/9/main" objectType="CheckBox" fmlaLink="C26" lockText="1" noThreeD="1"/>
</file>

<file path=xl/ctrlProps/ctrlProp31.xml><?xml version="1.0" encoding="utf-8"?>
<formControlPr xmlns="http://schemas.microsoft.com/office/spreadsheetml/2009/9/main" objectType="CheckBox" fmlaLink="C27" lockText="1" noThreeD="1"/>
</file>

<file path=xl/ctrlProps/ctrlProp32.xml><?xml version="1.0" encoding="utf-8"?>
<formControlPr xmlns="http://schemas.microsoft.com/office/spreadsheetml/2009/9/main" objectType="CheckBox" fmlaLink="C28" lockText="1" noThreeD="1"/>
</file>

<file path=xl/ctrlProps/ctrlProp4.xml><?xml version="1.0" encoding="utf-8"?>
<formControlPr xmlns="http://schemas.microsoft.com/office/spreadsheetml/2009/9/main" objectType="CheckBox" fmlaLink="C18" lockText="1" noThreeD="1"/>
</file>

<file path=xl/ctrlProps/ctrlProp5.xml><?xml version="1.0" encoding="utf-8"?>
<formControlPr xmlns="http://schemas.microsoft.com/office/spreadsheetml/2009/9/main" objectType="CheckBox" fmlaLink="C19" lockText="1" noThreeD="1"/>
</file>

<file path=xl/ctrlProps/ctrlProp6.xml><?xml version="1.0" encoding="utf-8"?>
<formControlPr xmlns="http://schemas.microsoft.com/office/spreadsheetml/2009/9/main" objectType="CheckBox" fmlaLink="C20" lockText="1" noThreeD="1"/>
</file>

<file path=xl/ctrlProps/ctrlProp7.xml><?xml version="1.0" encoding="utf-8"?>
<formControlPr xmlns="http://schemas.microsoft.com/office/spreadsheetml/2009/9/main" objectType="CheckBox" fmlaLink="C21" lockText="1" noThreeD="1"/>
</file>

<file path=xl/ctrlProps/ctrlProp8.xml><?xml version="1.0" encoding="utf-8"?>
<formControlPr xmlns="http://schemas.microsoft.com/office/spreadsheetml/2009/9/main" objectType="CheckBox" fmlaLink="C22" lockText="1" noThreeD="1"/>
</file>

<file path=xl/ctrlProps/ctrlProp9.xml><?xml version="1.0" encoding="utf-8"?>
<formControlPr xmlns="http://schemas.microsoft.com/office/spreadsheetml/2009/9/main" objectType="CheckBox" fmlaLink="C2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1</xdr:row>
      <xdr:rowOff>9525</xdr:rowOff>
    </xdr:from>
    <xdr:to>
      <xdr:col>1</xdr:col>
      <xdr:colOff>1533525</xdr:colOff>
      <xdr:row>1</xdr:row>
      <xdr:rowOff>781050</xdr:rowOff>
    </xdr:to>
    <xdr:pic>
      <xdr:nvPicPr>
        <xdr:cNvPr id="224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00025"/>
          <a:ext cx="15525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1678781</xdr:colOff>
      <xdr:row>1</xdr:row>
      <xdr:rowOff>47625</xdr:rowOff>
    </xdr:from>
    <xdr:to>
      <xdr:col>3</xdr:col>
      <xdr:colOff>0</xdr:colOff>
      <xdr:row>1</xdr:row>
      <xdr:rowOff>821532</xdr:rowOff>
    </xdr:to>
    <xdr:sp macro="" textlink="">
      <xdr:nvSpPr>
        <xdr:cNvPr id="32" name="TextBox 31"/>
        <xdr:cNvSpPr txBox="1"/>
      </xdr:nvSpPr>
      <xdr:spPr>
        <a:xfrm>
          <a:off x="1893094" y="238125"/>
          <a:ext cx="7929562" cy="77390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Fund Compliance (SY14)</a:t>
          </a:r>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11</xdr:row>
          <xdr:rowOff>123825</xdr:rowOff>
        </xdr:from>
        <xdr:to>
          <xdr:col>2</xdr:col>
          <xdr:colOff>619125</xdr:colOff>
          <xdr:row>11</xdr:row>
          <xdr:rowOff>428625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95250</xdr:rowOff>
        </xdr:from>
        <xdr:to>
          <xdr:col>2</xdr:col>
          <xdr:colOff>619125</xdr:colOff>
          <xdr:row>12</xdr:row>
          <xdr:rowOff>400050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142875</xdr:rowOff>
        </xdr:from>
        <xdr:to>
          <xdr:col>2</xdr:col>
          <xdr:colOff>619125</xdr:colOff>
          <xdr:row>13</xdr:row>
          <xdr:rowOff>447675</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190500</xdr:rowOff>
        </xdr:from>
        <xdr:to>
          <xdr:col>2</xdr:col>
          <xdr:colOff>742950</xdr:colOff>
          <xdr:row>17</xdr:row>
          <xdr:rowOff>495300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323850</xdr:rowOff>
        </xdr:from>
        <xdr:to>
          <xdr:col>2</xdr:col>
          <xdr:colOff>742950</xdr:colOff>
          <xdr:row>18</xdr:row>
          <xdr:rowOff>628650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904875</xdr:rowOff>
        </xdr:from>
        <xdr:to>
          <xdr:col>2</xdr:col>
          <xdr:colOff>742950</xdr:colOff>
          <xdr:row>19</xdr:row>
          <xdr:rowOff>247650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20</xdr:row>
          <xdr:rowOff>552450</xdr:rowOff>
        </xdr:from>
        <xdr:to>
          <xdr:col>2</xdr:col>
          <xdr:colOff>752475</xdr:colOff>
          <xdr:row>20</xdr:row>
          <xdr:rowOff>857250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21</xdr:row>
          <xdr:rowOff>85725</xdr:rowOff>
        </xdr:from>
        <xdr:to>
          <xdr:col>2</xdr:col>
          <xdr:colOff>752475</xdr:colOff>
          <xdr:row>21</xdr:row>
          <xdr:rowOff>390525</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85725</xdr:rowOff>
        </xdr:from>
        <xdr:to>
          <xdr:col>2</xdr:col>
          <xdr:colOff>733425</xdr:colOff>
          <xdr:row>22</xdr:row>
          <xdr:rowOff>390525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447675</xdr:rowOff>
        </xdr:from>
        <xdr:to>
          <xdr:col>2</xdr:col>
          <xdr:colOff>733425</xdr:colOff>
          <xdr:row>24</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133350</xdr:rowOff>
        </xdr:from>
        <xdr:to>
          <xdr:col>2</xdr:col>
          <xdr:colOff>733425</xdr:colOff>
          <xdr:row>24</xdr:row>
          <xdr:rowOff>438150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40</xdr:row>
          <xdr:rowOff>790575</xdr:rowOff>
        </xdr:from>
        <xdr:to>
          <xdr:col>2</xdr:col>
          <xdr:colOff>752475</xdr:colOff>
          <xdr:row>42</xdr:row>
          <xdr:rowOff>28575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42</xdr:row>
          <xdr:rowOff>314325</xdr:rowOff>
        </xdr:from>
        <xdr:to>
          <xdr:col>2</xdr:col>
          <xdr:colOff>762000</xdr:colOff>
          <xdr:row>42</xdr:row>
          <xdr:rowOff>619125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43</xdr:row>
          <xdr:rowOff>228600</xdr:rowOff>
        </xdr:from>
        <xdr:to>
          <xdr:col>2</xdr:col>
          <xdr:colOff>771525</xdr:colOff>
          <xdr:row>43</xdr:row>
          <xdr:rowOff>533400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46</xdr:row>
          <xdr:rowOff>314325</xdr:rowOff>
        </xdr:from>
        <xdr:to>
          <xdr:col>2</xdr:col>
          <xdr:colOff>790575</xdr:colOff>
          <xdr:row>46</xdr:row>
          <xdr:rowOff>619125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47</xdr:row>
          <xdr:rowOff>304800</xdr:rowOff>
        </xdr:from>
        <xdr:to>
          <xdr:col>2</xdr:col>
          <xdr:colOff>790575</xdr:colOff>
          <xdr:row>47</xdr:row>
          <xdr:rowOff>609600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304800</xdr:rowOff>
        </xdr:from>
        <xdr:to>
          <xdr:col>2</xdr:col>
          <xdr:colOff>790575</xdr:colOff>
          <xdr:row>48</xdr:row>
          <xdr:rowOff>609600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428625</xdr:rowOff>
        </xdr:from>
        <xdr:to>
          <xdr:col>2</xdr:col>
          <xdr:colOff>781050</xdr:colOff>
          <xdr:row>49</xdr:row>
          <xdr:rowOff>685800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64</xdr:row>
          <xdr:rowOff>76200</xdr:rowOff>
        </xdr:from>
        <xdr:to>
          <xdr:col>2</xdr:col>
          <xdr:colOff>695325</xdr:colOff>
          <xdr:row>64</xdr:row>
          <xdr:rowOff>381000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65</xdr:row>
          <xdr:rowOff>447675</xdr:rowOff>
        </xdr:from>
        <xdr:to>
          <xdr:col>2</xdr:col>
          <xdr:colOff>695325</xdr:colOff>
          <xdr:row>65</xdr:row>
          <xdr:rowOff>752475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66</xdr:row>
          <xdr:rowOff>200025</xdr:rowOff>
        </xdr:from>
        <xdr:to>
          <xdr:col>2</xdr:col>
          <xdr:colOff>695325</xdr:colOff>
          <xdr:row>66</xdr:row>
          <xdr:rowOff>504825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74</xdr:row>
          <xdr:rowOff>514350</xdr:rowOff>
        </xdr:from>
        <xdr:to>
          <xdr:col>2</xdr:col>
          <xdr:colOff>1009650</xdr:colOff>
          <xdr:row>74</xdr:row>
          <xdr:rowOff>819150</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78</xdr:row>
          <xdr:rowOff>104775</xdr:rowOff>
        </xdr:from>
        <xdr:to>
          <xdr:col>2</xdr:col>
          <xdr:colOff>704850</xdr:colOff>
          <xdr:row>78</xdr:row>
          <xdr:rowOff>409575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114300</xdr:rowOff>
        </xdr:from>
        <xdr:to>
          <xdr:col>2</xdr:col>
          <xdr:colOff>704850</xdr:colOff>
          <xdr:row>79</xdr:row>
          <xdr:rowOff>419100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80</xdr:row>
          <xdr:rowOff>409575</xdr:rowOff>
        </xdr:from>
        <xdr:to>
          <xdr:col>2</xdr:col>
          <xdr:colOff>704850</xdr:colOff>
          <xdr:row>80</xdr:row>
          <xdr:rowOff>714375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81</xdr:row>
          <xdr:rowOff>114300</xdr:rowOff>
        </xdr:from>
        <xdr:to>
          <xdr:col>2</xdr:col>
          <xdr:colOff>704850</xdr:colOff>
          <xdr:row>81</xdr:row>
          <xdr:rowOff>428625</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219075</xdr:rowOff>
        </xdr:from>
        <xdr:to>
          <xdr:col>2</xdr:col>
          <xdr:colOff>714375</xdr:colOff>
          <xdr:row>82</xdr:row>
          <xdr:rowOff>523875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83</xdr:row>
          <xdr:rowOff>238125</xdr:rowOff>
        </xdr:from>
        <xdr:to>
          <xdr:col>2</xdr:col>
          <xdr:colOff>714375</xdr:colOff>
          <xdr:row>83</xdr:row>
          <xdr:rowOff>466725</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0</xdr:row>
      <xdr:rowOff>161925</xdr:rowOff>
    </xdr:from>
    <xdr:to>
      <xdr:col>3</xdr:col>
      <xdr:colOff>200025</xdr:colOff>
      <xdr:row>1</xdr:row>
      <xdr:rowOff>742950</xdr:rowOff>
    </xdr:to>
    <xdr:pic>
      <xdr:nvPicPr>
        <xdr:cNvPr id="32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61925"/>
          <a:ext cx="15335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297657</xdr:colOff>
      <xdr:row>0</xdr:row>
      <xdr:rowOff>166687</xdr:rowOff>
    </xdr:from>
    <xdr:to>
      <xdr:col>13</xdr:col>
      <xdr:colOff>11907</xdr:colOff>
      <xdr:row>1</xdr:row>
      <xdr:rowOff>750094</xdr:rowOff>
    </xdr:to>
    <xdr:sp macro="" textlink="">
      <xdr:nvSpPr>
        <xdr:cNvPr id="4" name="TextBox 3"/>
        <xdr:cNvSpPr txBox="1"/>
      </xdr:nvSpPr>
      <xdr:spPr>
        <a:xfrm>
          <a:off x="1833563" y="166687"/>
          <a:ext cx="7620000" cy="77390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t>Capital Outlay (SY14)</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190500</xdr:rowOff>
    </xdr:from>
    <xdr:to>
      <xdr:col>1</xdr:col>
      <xdr:colOff>1533525</xdr:colOff>
      <xdr:row>1</xdr:row>
      <xdr:rowOff>771525</xdr:rowOff>
    </xdr:to>
    <xdr:pic>
      <xdr:nvPicPr>
        <xdr:cNvPr id="52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5430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1524001</xdr:colOff>
      <xdr:row>0</xdr:row>
      <xdr:rowOff>47626</xdr:rowOff>
    </xdr:from>
    <xdr:to>
      <xdr:col>3</xdr:col>
      <xdr:colOff>0</xdr:colOff>
      <xdr:row>1</xdr:row>
      <xdr:rowOff>797722</xdr:rowOff>
    </xdr:to>
    <xdr:sp macro="" textlink="">
      <xdr:nvSpPr>
        <xdr:cNvPr id="8" name="TextBox 7"/>
        <xdr:cNvSpPr txBox="1"/>
      </xdr:nvSpPr>
      <xdr:spPr>
        <a:xfrm>
          <a:off x="1785939" y="47626"/>
          <a:ext cx="8036718" cy="94059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t>SY2014 Parental Involvement Policy &amp;</a:t>
          </a:r>
        </a:p>
        <a:p>
          <a:pPr algn="ctr"/>
          <a:r>
            <a:rPr lang="en-US" sz="2400" b="1" baseline="0"/>
            <a:t> Parent Compact</a:t>
          </a:r>
          <a:endParaRPr lang="en-US" sz="2400" b="1"/>
        </a:p>
      </xdr:txBody>
    </xdr:sp>
    <xdr:clientData/>
  </xdr:twoCellAnchor>
  <mc:AlternateContent xmlns:mc="http://schemas.openxmlformats.org/markup-compatibility/2006">
    <mc:Choice xmlns:a14="http://schemas.microsoft.com/office/drawing/2010/main" Requires="a14">
      <xdr:twoCellAnchor editAs="oneCell">
        <xdr:from>
          <xdr:col>2</xdr:col>
          <xdr:colOff>114300</xdr:colOff>
          <xdr:row>23</xdr:row>
          <xdr:rowOff>600075</xdr:rowOff>
        </xdr:from>
        <xdr:to>
          <xdr:col>2</xdr:col>
          <xdr:colOff>723900</xdr:colOff>
          <xdr:row>24</xdr:row>
          <xdr:rowOff>466725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85725</xdr:rowOff>
        </xdr:from>
        <xdr:to>
          <xdr:col>2</xdr:col>
          <xdr:colOff>742950</xdr:colOff>
          <xdr:row>25</xdr:row>
          <xdr:rowOff>552450</xdr:rowOff>
        </xdr:to>
        <xdr:sp macro="" textlink="">
          <xdr:nvSpPr>
            <xdr:cNvPr id="5217" name="Check Box 97" hidden="1">
              <a:extLst>
                <a:ext uri="{63B3BB69-23CF-44E3-9099-C40C66FF867C}">
                  <a14:compatExt spid="_x0000_s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xdr:row>
          <xdr:rowOff>0</xdr:rowOff>
        </xdr:from>
        <xdr:to>
          <xdr:col>2</xdr:col>
          <xdr:colOff>771525</xdr:colOff>
          <xdr:row>27</xdr:row>
          <xdr:rowOff>0</xdr:rowOff>
        </xdr:to>
        <xdr:sp macro="" textlink="">
          <xdr:nvSpPr>
            <xdr:cNvPr id="5218" name="Check Box 98" hidden="1">
              <a:extLst>
                <a:ext uri="{63B3BB69-23CF-44E3-9099-C40C66FF867C}">
                  <a14:compatExt spid="_x0000_s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27</xdr:row>
          <xdr:rowOff>66675</xdr:rowOff>
        </xdr:from>
        <xdr:to>
          <xdr:col>2</xdr:col>
          <xdr:colOff>771525</xdr:colOff>
          <xdr:row>27</xdr:row>
          <xdr:rowOff>542925</xdr:rowOff>
        </xdr:to>
        <xdr:sp macro="" textlink="">
          <xdr:nvSpPr>
            <xdr:cNvPr id="5219" name="Check Box 99" hidden="1">
              <a:extLst>
                <a:ext uri="{63B3BB69-23CF-44E3-9099-C40C66FF867C}">
                  <a14:compatExt spid="_x0000_s521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2"/>
  <sheetViews>
    <sheetView workbookViewId="0">
      <selection activeCell="FA2" sqref="FA2"/>
    </sheetView>
  </sheetViews>
  <sheetFormatPr defaultRowHeight="15" x14ac:dyDescent="0.25"/>
  <cols>
    <col min="1" max="1" width="4.5703125" customWidth="1"/>
    <col min="2" max="2" width="6.7109375" customWidth="1"/>
    <col min="3" max="3" width="7" customWidth="1"/>
    <col min="4" max="4" width="3.85546875" customWidth="1"/>
    <col min="5" max="5" width="4.140625" customWidth="1"/>
    <col min="6" max="6" width="4.28515625" customWidth="1"/>
    <col min="7" max="7" width="4" customWidth="1"/>
    <col min="8" max="8" width="2.85546875" customWidth="1"/>
    <col min="9" max="9" width="3.7109375" customWidth="1"/>
    <col min="10" max="10" width="3.140625" customWidth="1"/>
    <col min="11" max="11" width="3.28515625" customWidth="1"/>
    <col min="12" max="13" width="3.85546875" customWidth="1"/>
    <col min="14" max="14" width="3.42578125" customWidth="1"/>
    <col min="15" max="15" width="3.85546875" customWidth="1"/>
    <col min="16" max="16" width="3.7109375" customWidth="1"/>
    <col min="17" max="17" width="3.140625" customWidth="1"/>
    <col min="18" max="18" width="3" customWidth="1"/>
    <col min="19" max="19" width="3.28515625" customWidth="1"/>
    <col min="20" max="20" width="2.85546875" customWidth="1"/>
    <col min="21" max="21" width="3.42578125" customWidth="1"/>
    <col min="22" max="22" width="2.7109375" customWidth="1"/>
    <col min="23" max="23" width="3.42578125" customWidth="1"/>
    <col min="24" max="24" width="3" customWidth="1"/>
    <col min="25" max="25" width="3.5703125" customWidth="1"/>
    <col min="26" max="26" width="3.140625" customWidth="1"/>
    <col min="27" max="27" width="2.85546875" customWidth="1"/>
    <col min="28" max="28" width="3.28515625" customWidth="1"/>
    <col min="29" max="29" width="3.7109375" customWidth="1"/>
    <col min="30" max="30" width="3" customWidth="1"/>
    <col min="31" max="32" width="3.140625" customWidth="1"/>
    <col min="33" max="33" width="2.85546875" customWidth="1"/>
    <col min="34" max="34" width="3" customWidth="1"/>
    <col min="35" max="35" width="3.5703125" customWidth="1"/>
    <col min="36" max="36" width="3.28515625" customWidth="1"/>
    <col min="37" max="37" width="3.42578125" customWidth="1"/>
    <col min="38" max="38" width="3.5703125" customWidth="1"/>
    <col min="39" max="39" width="3" customWidth="1"/>
    <col min="40" max="40" width="3.28515625" customWidth="1"/>
    <col min="41" max="41" width="3.140625" customWidth="1"/>
    <col min="42" max="42" width="2.7109375" customWidth="1"/>
    <col min="43" max="44" width="3" customWidth="1"/>
    <col min="45" max="45" width="3.42578125" customWidth="1"/>
    <col min="46" max="46" width="4" customWidth="1"/>
    <col min="47" max="47" width="3.85546875" customWidth="1"/>
    <col min="48" max="48" width="3.7109375" customWidth="1"/>
    <col min="49" max="49" width="2.7109375" customWidth="1"/>
    <col min="50" max="50" width="4.140625" customWidth="1"/>
    <col min="51" max="51" width="3.5703125" customWidth="1"/>
    <col min="52" max="114" width="3.42578125" customWidth="1"/>
    <col min="115" max="115" width="3.28515625" customWidth="1"/>
    <col min="116" max="156" width="3.42578125" customWidth="1"/>
    <col min="157" max="157" width="3.28515625" customWidth="1"/>
    <col min="158" max="167" width="3.42578125" customWidth="1"/>
    <col min="168" max="168" width="4" customWidth="1"/>
    <col min="169" max="173" width="3.42578125" customWidth="1"/>
  </cols>
  <sheetData>
    <row r="1" spans="1:173" s="87" customFormat="1" ht="95.25" customHeight="1" x14ac:dyDescent="0.25">
      <c r="A1" s="87" t="s">
        <v>2115</v>
      </c>
      <c r="B1" s="87" t="s">
        <v>2114</v>
      </c>
      <c r="C1" s="87" t="s">
        <v>74</v>
      </c>
      <c r="D1" s="87" t="s">
        <v>2116</v>
      </c>
      <c r="E1" s="87" t="s">
        <v>2117</v>
      </c>
      <c r="F1" s="87" t="s">
        <v>2118</v>
      </c>
      <c r="G1" s="87" t="s">
        <v>2119</v>
      </c>
      <c r="H1" s="87" t="s">
        <v>2120</v>
      </c>
      <c r="I1" s="87" t="s">
        <v>2121</v>
      </c>
      <c r="J1" s="87" t="s">
        <v>2130</v>
      </c>
      <c r="K1" s="87" t="s">
        <v>2131</v>
      </c>
      <c r="L1" s="87" t="s">
        <v>2132</v>
      </c>
      <c r="M1" s="87" t="s">
        <v>2133</v>
      </c>
      <c r="N1" s="87" t="s">
        <v>2134</v>
      </c>
      <c r="O1" s="87" t="s">
        <v>2135</v>
      </c>
      <c r="P1" s="87" t="s">
        <v>2136</v>
      </c>
      <c r="Q1" s="87" t="s">
        <v>2137</v>
      </c>
      <c r="R1" s="87" t="s">
        <v>2138</v>
      </c>
      <c r="S1" s="87" t="s">
        <v>2145</v>
      </c>
      <c r="T1" s="87" t="s">
        <v>2146</v>
      </c>
      <c r="U1" s="87" t="s">
        <v>2147</v>
      </c>
      <c r="V1" s="87" t="s">
        <v>2139</v>
      </c>
      <c r="W1" s="87" t="s">
        <v>2140</v>
      </c>
      <c r="X1" s="87" t="s">
        <v>2141</v>
      </c>
      <c r="Y1" s="87" t="s">
        <v>2142</v>
      </c>
      <c r="Z1" s="87" t="s">
        <v>2143</v>
      </c>
      <c r="AA1" s="87" t="s">
        <v>2144</v>
      </c>
      <c r="AB1" s="87" t="s">
        <v>2162</v>
      </c>
      <c r="AC1" s="87" t="s">
        <v>2163</v>
      </c>
      <c r="AD1" s="87" t="s">
        <v>2164</v>
      </c>
      <c r="AE1" s="87" t="s">
        <v>2177</v>
      </c>
      <c r="AF1" s="87" t="s">
        <v>2178</v>
      </c>
      <c r="AG1" s="87" t="s">
        <v>2179</v>
      </c>
      <c r="AH1" s="87" t="s">
        <v>2180</v>
      </c>
      <c r="AI1" s="87" t="s">
        <v>2181</v>
      </c>
      <c r="AJ1" s="87" t="s">
        <v>2182</v>
      </c>
      <c r="AK1" s="87" t="s">
        <v>2183</v>
      </c>
      <c r="AL1" s="87" t="s">
        <v>2184</v>
      </c>
      <c r="AM1" s="87" t="s">
        <v>2185</v>
      </c>
      <c r="AN1" s="87" t="s">
        <v>2186</v>
      </c>
      <c r="AO1" s="87" t="s">
        <v>2187</v>
      </c>
      <c r="AP1" s="87" t="s">
        <v>2188</v>
      </c>
      <c r="AQ1" s="87" t="s">
        <v>2189</v>
      </c>
      <c r="AR1" s="87" t="s">
        <v>2190</v>
      </c>
      <c r="AS1" s="87" t="s">
        <v>2191</v>
      </c>
      <c r="AT1" s="87" t="s">
        <v>2192</v>
      </c>
      <c r="AU1" s="87" t="s">
        <v>2199</v>
      </c>
      <c r="AV1" s="87" t="s">
        <v>2200</v>
      </c>
      <c r="AW1" s="87" t="s">
        <v>2201</v>
      </c>
      <c r="AX1" s="87" t="s">
        <v>2202</v>
      </c>
      <c r="AY1" s="87" t="s">
        <v>2203</v>
      </c>
      <c r="AZ1" s="87" t="s">
        <v>2204</v>
      </c>
      <c r="BA1" s="87" t="s">
        <v>2205</v>
      </c>
      <c r="BB1" s="87" t="s">
        <v>2206</v>
      </c>
      <c r="BC1" s="87" t="s">
        <v>2207</v>
      </c>
      <c r="BD1" s="87" t="s">
        <v>2208</v>
      </c>
      <c r="BE1" s="87" t="s">
        <v>2209</v>
      </c>
      <c r="BF1" s="87" t="s">
        <v>2210</v>
      </c>
      <c r="BG1" s="87" t="s">
        <v>2211</v>
      </c>
      <c r="BH1" s="87" t="s">
        <v>2212</v>
      </c>
      <c r="BI1" s="87" t="s">
        <v>2213</v>
      </c>
      <c r="BJ1" s="87" t="s">
        <v>2214</v>
      </c>
      <c r="BK1" s="87" t="s">
        <v>2215</v>
      </c>
      <c r="BL1" s="87" t="s">
        <v>2216</v>
      </c>
      <c r="BM1" s="87" t="s">
        <v>2217</v>
      </c>
      <c r="BN1" s="87" t="s">
        <v>2218</v>
      </c>
      <c r="BO1" s="87" t="s">
        <v>2219</v>
      </c>
      <c r="BP1" s="87" t="s">
        <v>2220</v>
      </c>
      <c r="BQ1" s="87" t="s">
        <v>2221</v>
      </c>
      <c r="BR1" s="87" t="s">
        <v>2222</v>
      </c>
      <c r="BS1" s="87" t="s">
        <v>2223</v>
      </c>
      <c r="BT1" s="87" t="s">
        <v>2224</v>
      </c>
      <c r="BU1" s="87" t="s">
        <v>2225</v>
      </c>
      <c r="BV1" s="87" t="s">
        <v>2226</v>
      </c>
      <c r="BW1" s="87" t="s">
        <v>2227</v>
      </c>
      <c r="BX1" s="87" t="s">
        <v>2228</v>
      </c>
      <c r="BY1" s="87" t="s">
        <v>2229</v>
      </c>
      <c r="BZ1" s="87" t="s">
        <v>2230</v>
      </c>
      <c r="CA1" s="87" t="s">
        <v>2231</v>
      </c>
      <c r="CB1" s="87" t="s">
        <v>2232</v>
      </c>
      <c r="CC1" s="87" t="s">
        <v>2233</v>
      </c>
      <c r="CD1" s="87" t="s">
        <v>2234</v>
      </c>
      <c r="CE1" s="87" t="s">
        <v>2235</v>
      </c>
      <c r="CF1" s="87" t="s">
        <v>2236</v>
      </c>
      <c r="CG1" s="87" t="s">
        <v>2237</v>
      </c>
      <c r="CH1" s="87" t="s">
        <v>2238</v>
      </c>
      <c r="CI1" s="87" t="s">
        <v>2239</v>
      </c>
      <c r="CJ1" s="87" t="s">
        <v>2240</v>
      </c>
      <c r="CK1" s="87" t="s">
        <v>2241</v>
      </c>
      <c r="CL1" s="87" t="s">
        <v>2242</v>
      </c>
      <c r="CM1" s="87" t="s">
        <v>2243</v>
      </c>
      <c r="CN1" s="87" t="s">
        <v>2244</v>
      </c>
      <c r="CO1" s="87" t="s">
        <v>2245</v>
      </c>
      <c r="CP1" s="87" t="s">
        <v>2246</v>
      </c>
      <c r="CQ1" s="87" t="s">
        <v>2247</v>
      </c>
      <c r="CR1" s="87" t="s">
        <v>2248</v>
      </c>
      <c r="CS1" s="87" t="s">
        <v>2249</v>
      </c>
      <c r="CT1" s="87" t="s">
        <v>2250</v>
      </c>
      <c r="CU1" s="87" t="s">
        <v>2251</v>
      </c>
      <c r="CV1" s="87" t="s">
        <v>2252</v>
      </c>
      <c r="CW1" s="87" t="s">
        <v>2253</v>
      </c>
      <c r="CX1" s="87" t="s">
        <v>2254</v>
      </c>
      <c r="CY1" s="87" t="s">
        <v>2255</v>
      </c>
      <c r="CZ1" s="87" t="s">
        <v>2256</v>
      </c>
      <c r="DA1" s="87" t="s">
        <v>2257</v>
      </c>
      <c r="DB1" s="87" t="s">
        <v>2258</v>
      </c>
      <c r="DC1" s="87" t="s">
        <v>2259</v>
      </c>
      <c r="DD1" s="87" t="s">
        <v>2260</v>
      </c>
      <c r="DE1" s="87" t="s">
        <v>2261</v>
      </c>
      <c r="DF1" s="87" t="s">
        <v>2262</v>
      </c>
      <c r="DG1" s="87" t="s">
        <v>2263</v>
      </c>
      <c r="DH1" s="87" t="s">
        <v>2264</v>
      </c>
      <c r="DI1" s="87" t="s">
        <v>2265</v>
      </c>
      <c r="DJ1" s="87" t="s">
        <v>2266</v>
      </c>
      <c r="DK1" s="87" t="s">
        <v>2267</v>
      </c>
      <c r="DL1" s="87" t="s">
        <v>2268</v>
      </c>
      <c r="DM1" s="87" t="s">
        <v>2269</v>
      </c>
      <c r="DN1" s="87" t="s">
        <v>2270</v>
      </c>
      <c r="DO1" s="87" t="s">
        <v>2271</v>
      </c>
      <c r="DP1" s="87" t="s">
        <v>2272</v>
      </c>
      <c r="DQ1" s="87" t="s">
        <v>2273</v>
      </c>
      <c r="DR1" s="87" t="s">
        <v>2274</v>
      </c>
      <c r="DS1" s="87" t="s">
        <v>2275</v>
      </c>
      <c r="DT1" s="87" t="s">
        <v>2276</v>
      </c>
      <c r="DU1" s="87" t="s">
        <v>2277</v>
      </c>
      <c r="DV1" s="87" t="s">
        <v>2278</v>
      </c>
      <c r="DW1" s="87" t="s">
        <v>2279</v>
      </c>
      <c r="DX1" s="87" t="s">
        <v>2280</v>
      </c>
      <c r="DY1" s="87" t="s">
        <v>2281</v>
      </c>
      <c r="DZ1" s="87" t="s">
        <v>2282</v>
      </c>
      <c r="EA1" s="87" t="s">
        <v>2283</v>
      </c>
      <c r="EB1" s="87" t="s">
        <v>2284</v>
      </c>
      <c r="EC1" s="87" t="s">
        <v>2285</v>
      </c>
      <c r="ED1" s="87" t="s">
        <v>2286</v>
      </c>
      <c r="EE1" s="87" t="s">
        <v>2287</v>
      </c>
      <c r="EF1" s="87" t="s">
        <v>2288</v>
      </c>
      <c r="EG1" s="87" t="s">
        <v>2289</v>
      </c>
      <c r="EH1" s="87" t="s">
        <v>2290</v>
      </c>
      <c r="EI1" s="87" t="s">
        <v>2291</v>
      </c>
      <c r="EJ1" s="87" t="s">
        <v>2292</v>
      </c>
      <c r="EK1" s="87" t="s">
        <v>2293</v>
      </c>
      <c r="EL1" s="87" t="s">
        <v>2294</v>
      </c>
      <c r="EM1" s="87" t="s">
        <v>2300</v>
      </c>
      <c r="EN1" s="87" t="s">
        <v>2301</v>
      </c>
      <c r="EO1" s="87" t="s">
        <v>2302</v>
      </c>
      <c r="EP1" s="87" t="s">
        <v>2303</v>
      </c>
      <c r="EQ1" s="87" t="s">
        <v>2304</v>
      </c>
      <c r="ER1" s="87" t="s">
        <v>2305</v>
      </c>
      <c r="ES1" s="87" t="s">
        <v>2306</v>
      </c>
      <c r="ET1" s="87" t="s">
        <v>2307</v>
      </c>
      <c r="EU1" s="87" t="s">
        <v>2308</v>
      </c>
      <c r="EV1" s="87" t="s">
        <v>2309</v>
      </c>
      <c r="EW1" s="87" t="s">
        <v>2310</v>
      </c>
      <c r="EX1" s="87" t="s">
        <v>2311</v>
      </c>
      <c r="EY1" s="87" t="s">
        <v>2312</v>
      </c>
      <c r="EZ1" s="87" t="s">
        <v>2313</v>
      </c>
      <c r="FA1" s="87" t="s">
        <v>2314</v>
      </c>
      <c r="FB1" s="87" t="s">
        <v>2315</v>
      </c>
      <c r="FC1" s="87" t="s">
        <v>2316</v>
      </c>
      <c r="FD1" s="87" t="s">
        <v>2317</v>
      </c>
      <c r="FE1" s="87" t="s">
        <v>2318</v>
      </c>
      <c r="FF1" s="87" t="s">
        <v>2319</v>
      </c>
      <c r="FG1" s="87" t="s">
        <v>2320</v>
      </c>
      <c r="FH1" s="87" t="s">
        <v>2321</v>
      </c>
      <c r="FI1" s="87" t="s">
        <v>2322</v>
      </c>
      <c r="FJ1" s="87" t="s">
        <v>2323</v>
      </c>
      <c r="FK1" s="87" t="s">
        <v>2324</v>
      </c>
      <c r="FL1" s="87" t="s">
        <v>2325</v>
      </c>
      <c r="FM1" s="87" t="s">
        <v>2326</v>
      </c>
      <c r="FN1" s="87" t="s">
        <v>2327</v>
      </c>
      <c r="FO1" s="87" t="s">
        <v>2328</v>
      </c>
      <c r="FP1" s="87" t="s">
        <v>2329</v>
      </c>
      <c r="FQ1" s="87" t="s">
        <v>2330</v>
      </c>
    </row>
    <row r="2" spans="1:173" x14ac:dyDescent="0.25">
      <c r="A2" t="str">
        <f>IFERROR(INDEX(Data!A2:G688,MATCH('Fund Compliance'!B5,School_Full_Name,0),1),"")</f>
        <v/>
      </c>
      <c r="B2">
        <f>School_Selected</f>
        <v>0</v>
      </c>
      <c r="C2" t="str">
        <f>IFERROR(INDEX(Data!A2:G688,MATCH('Fund Compliance'!B5,School_Full_Name,0),7)," ")</f>
        <v xml:space="preserve"> </v>
      </c>
      <c r="D2" t="str">
        <f>IFERROR(INDEX(Data!A2:G688,MATCH('Fund Compliance'!B5,School_Full_Name,0),4)," ")</f>
        <v xml:space="preserve"> </v>
      </c>
      <c r="E2" t="str">
        <f>IFERROR(INDEX(Data!A2:G688,MATCH('Fund Compliance'!B5,School_Full_Name,0),3)," ")</f>
        <v xml:space="preserve"> </v>
      </c>
      <c r="F2" t="b">
        <f>FC_SGSA</f>
        <v>0</v>
      </c>
      <c r="G2" t="b">
        <f>FC_NCLB_Schoolwide</f>
        <v>0</v>
      </c>
      <c r="H2" t="b">
        <f>FC_NCLB_TA</f>
        <v>0</v>
      </c>
      <c r="I2">
        <f>FC_NCLB_TA_Number</f>
        <v>0</v>
      </c>
      <c r="J2" t="b">
        <f>FC_SGSA_1</f>
        <v>0</v>
      </c>
      <c r="K2" t="b">
        <f>FC_SGSA_2</f>
        <v>0</v>
      </c>
      <c r="L2" t="b">
        <f>FC_SGSA_3</f>
        <v>0</v>
      </c>
      <c r="M2" t="b">
        <f>FC_SGSA_4</f>
        <v>0</v>
      </c>
      <c r="N2" t="b">
        <f>FC_SGSA_5</f>
        <v>0</v>
      </c>
      <c r="O2" t="b">
        <f>FC_SGSA_6</f>
        <v>0</v>
      </c>
      <c r="P2" t="b">
        <f>FC_SGSA_7</f>
        <v>0</v>
      </c>
      <c r="Q2" t="b">
        <f>FC_SGSA_8</f>
        <v>0</v>
      </c>
      <c r="R2">
        <f>FC_SW_1</f>
        <v>0</v>
      </c>
      <c r="S2">
        <f>FC_SW_2a</f>
        <v>0</v>
      </c>
      <c r="T2">
        <f>FC_SW_2b</f>
        <v>0</v>
      </c>
      <c r="U2">
        <f>FC_SW_2C</f>
        <v>0</v>
      </c>
      <c r="V2">
        <f>FC_SW_3</f>
        <v>0</v>
      </c>
      <c r="W2">
        <f>FC_SW_4</f>
        <v>0</v>
      </c>
      <c r="X2">
        <f>FC_SW_5</f>
        <v>0</v>
      </c>
      <c r="Y2">
        <f>FC_SW_6</f>
        <v>0</v>
      </c>
      <c r="Z2">
        <f>FC_SW_7</f>
        <v>0</v>
      </c>
      <c r="AA2">
        <f>FC_SW_8</f>
        <v>0</v>
      </c>
      <c r="AB2" t="b">
        <f>FC_SW_AA_1</f>
        <v>0</v>
      </c>
      <c r="AC2" t="b">
        <f>FC_SW_AA_2</f>
        <v>0</v>
      </c>
      <c r="AD2" t="b">
        <f>FC_SW_AA_3</f>
        <v>0</v>
      </c>
      <c r="AE2" t="b">
        <f>FC_TA_COMP_1</f>
        <v>0</v>
      </c>
      <c r="AF2" t="b">
        <f>FC_TA_COMP_2</f>
        <v>0</v>
      </c>
      <c r="AG2" t="b">
        <f>FC_TA_COMP_3</f>
        <v>0</v>
      </c>
      <c r="AH2" t="b">
        <f>FC_TA_COMP_4</f>
        <v>0</v>
      </c>
      <c r="AI2">
        <f>FC_TA_1</f>
        <v>0</v>
      </c>
      <c r="AJ2">
        <f>FC_TA_2</f>
        <v>0</v>
      </c>
      <c r="AK2">
        <f>FC_TA_3</f>
        <v>0</v>
      </c>
      <c r="AL2">
        <f>FC_TA_4</f>
        <v>0</v>
      </c>
      <c r="AM2">
        <f>FC_TA_5</f>
        <v>0</v>
      </c>
      <c r="AN2">
        <f>FC_TA_6</f>
        <v>0</v>
      </c>
      <c r="AO2">
        <f>FC_TA_7</f>
        <v>0</v>
      </c>
      <c r="AP2">
        <f>FC_TA_8</f>
        <v>0</v>
      </c>
      <c r="AQ2" t="b">
        <f>FC_TA_AA_1</f>
        <v>0</v>
      </c>
      <c r="AR2" t="b">
        <f>FC_TA_AA_2</f>
        <v>0</v>
      </c>
      <c r="AS2" t="b">
        <f>FC_TA_AA_3</f>
        <v>0</v>
      </c>
      <c r="AT2" t="b">
        <f>FC_FULL_PARTICIPATION</f>
        <v>0</v>
      </c>
      <c r="AU2" t="b">
        <f>FC_LANG_INST_1</f>
        <v>0</v>
      </c>
      <c r="AV2" t="b">
        <f>FC_LANG_INST_2</f>
        <v>0</v>
      </c>
      <c r="AW2" t="b">
        <f>FC_LANG_INST_3</f>
        <v>0</v>
      </c>
      <c r="AX2" t="b">
        <f>FC_LANG_INST_4</f>
        <v>0</v>
      </c>
      <c r="AY2" t="b">
        <f>FC_LANG_INST_5</f>
        <v>0</v>
      </c>
      <c r="AZ2" t="b">
        <f>FC_LANG_INST_6</f>
        <v>0</v>
      </c>
      <c r="BA2">
        <f>CA_1_Description</f>
        <v>0</v>
      </c>
      <c r="BB2">
        <f>CA_1_Use</f>
        <v>0</v>
      </c>
      <c r="BC2">
        <f>CA_1_Room</f>
        <v>0</v>
      </c>
      <c r="BD2">
        <f>CA_1_Funding</f>
        <v>0</v>
      </c>
      <c r="BE2">
        <f>CA_1_Program</f>
        <v>0</v>
      </c>
      <c r="BF2">
        <f>CA_1_Account</f>
        <v>0</v>
      </c>
      <c r="BG2">
        <f>CA_1_Unit</f>
        <v>0</v>
      </c>
      <c r="BH2">
        <f>CA_1_Quantity</f>
        <v>0</v>
      </c>
      <c r="BI2">
        <f>CA_1_Total_Cost</f>
        <v>0</v>
      </c>
      <c r="BJ2">
        <f>CA_2_Description</f>
        <v>0</v>
      </c>
      <c r="BK2">
        <f>CA_2_Use</f>
        <v>0</v>
      </c>
      <c r="BL2">
        <f>CA_2_Room</f>
        <v>0</v>
      </c>
      <c r="BM2">
        <f>CA_2_Funding</f>
        <v>0</v>
      </c>
      <c r="BN2">
        <f>CA_2_Program</f>
        <v>0</v>
      </c>
      <c r="BO2">
        <f>CA_2_Account</f>
        <v>0</v>
      </c>
      <c r="BP2">
        <f>CA_2_Unit</f>
        <v>0</v>
      </c>
      <c r="BQ2">
        <f>CA_2_Quantity</f>
        <v>0</v>
      </c>
      <c r="BR2">
        <f>CA_2_Total_Cost</f>
        <v>0</v>
      </c>
      <c r="BS2">
        <f>CA_3_Description</f>
        <v>0</v>
      </c>
      <c r="BT2">
        <f>CA_3_Use</f>
        <v>0</v>
      </c>
      <c r="BU2">
        <f>CA_3_Room</f>
        <v>0</v>
      </c>
      <c r="BV2">
        <f>CA_3_Funding</f>
        <v>0</v>
      </c>
      <c r="BW2">
        <f>CA_3_Program</f>
        <v>0</v>
      </c>
      <c r="BX2">
        <f>CA_3_Account</f>
        <v>0</v>
      </c>
      <c r="BY2">
        <f>CA_3_Unit</f>
        <v>0</v>
      </c>
      <c r="BZ2">
        <f>CA_3_Quantity</f>
        <v>0</v>
      </c>
      <c r="CA2">
        <f>CA_3_Total_Cost</f>
        <v>0</v>
      </c>
      <c r="CB2">
        <f>CA_4_Description</f>
        <v>0</v>
      </c>
      <c r="CC2">
        <f>CA_4_Use</f>
        <v>0</v>
      </c>
      <c r="CD2">
        <f>CA_4_Room</f>
        <v>0</v>
      </c>
      <c r="CE2">
        <f>CA_4_Funding</f>
        <v>0</v>
      </c>
      <c r="CF2">
        <f>CA_4_Program</f>
        <v>0</v>
      </c>
      <c r="CG2">
        <f>CA_4_Account</f>
        <v>0</v>
      </c>
      <c r="CH2">
        <f>CA_4_Unit</f>
        <v>0</v>
      </c>
      <c r="CI2">
        <f>CA_4_Quantity</f>
        <v>0</v>
      </c>
      <c r="CJ2">
        <f>CA_4_Total_Cost</f>
        <v>0</v>
      </c>
      <c r="CK2">
        <f>CA_5_Description</f>
        <v>0</v>
      </c>
      <c r="CL2">
        <f>CA_5_Use</f>
        <v>0</v>
      </c>
      <c r="CM2">
        <f>CA_5_Room</f>
        <v>0</v>
      </c>
      <c r="CN2">
        <f>CA_5_Funding</f>
        <v>0</v>
      </c>
      <c r="CO2">
        <f>CA_5_Program</f>
        <v>0</v>
      </c>
      <c r="CP2">
        <f>CA_5_Account</f>
        <v>0</v>
      </c>
      <c r="CQ2">
        <f>CA_5_Unit</f>
        <v>0</v>
      </c>
      <c r="CR2">
        <f>CA_5_Quantity</f>
        <v>0</v>
      </c>
      <c r="CS2">
        <f>CA_5_Total_Cost</f>
        <v>0</v>
      </c>
      <c r="CT2">
        <f>CA_6_Description</f>
        <v>0</v>
      </c>
      <c r="CU2">
        <f>CA_6_Use</f>
        <v>0</v>
      </c>
      <c r="CV2">
        <f>CA_6_Room</f>
        <v>0</v>
      </c>
      <c r="CW2">
        <f>CA_6_Funding</f>
        <v>0</v>
      </c>
      <c r="CX2">
        <f>CA_6_Program</f>
        <v>0</v>
      </c>
      <c r="CY2">
        <f>CA_6_Account</f>
        <v>0</v>
      </c>
      <c r="CZ2">
        <f>CA_6_Unit</f>
        <v>0</v>
      </c>
      <c r="DA2">
        <f>CA_6_Quantity</f>
        <v>0</v>
      </c>
      <c r="DB2">
        <f>CA_6_Total_Cost</f>
        <v>0</v>
      </c>
      <c r="DC2">
        <f>CA_7_Description</f>
        <v>0</v>
      </c>
      <c r="DD2">
        <f>CA_7_Use</f>
        <v>0</v>
      </c>
      <c r="DE2">
        <f>CA_7_Room</f>
        <v>0</v>
      </c>
      <c r="DF2">
        <f>CA_7_Funding</f>
        <v>0</v>
      </c>
      <c r="DG2">
        <f>CA_7_Program</f>
        <v>0</v>
      </c>
      <c r="DH2">
        <f>CA_7_Account</f>
        <v>0</v>
      </c>
      <c r="DI2">
        <f>CA_7_Unit</f>
        <v>0</v>
      </c>
      <c r="DJ2">
        <f>CA_7_Quantity</f>
        <v>0</v>
      </c>
      <c r="DK2">
        <f>CA_7_Total_Cost</f>
        <v>0</v>
      </c>
      <c r="DL2">
        <f>CA_8_Description</f>
        <v>0</v>
      </c>
      <c r="DM2">
        <f>CA_8_Use</f>
        <v>0</v>
      </c>
      <c r="DN2">
        <f>CA_8_Room</f>
        <v>0</v>
      </c>
      <c r="DO2">
        <f>CA_8_Funding</f>
        <v>0</v>
      </c>
      <c r="DP2">
        <f>CA_8_Program</f>
        <v>0</v>
      </c>
      <c r="DQ2">
        <f>CA_8_Account</f>
        <v>0</v>
      </c>
      <c r="DR2">
        <f>CA_8_Unit</f>
        <v>0</v>
      </c>
      <c r="DS2">
        <f>CA_8_Quantity</f>
        <v>0</v>
      </c>
      <c r="DT2">
        <f>CA_8_Total_Cost</f>
        <v>0</v>
      </c>
      <c r="DU2">
        <f>CA_9_Description</f>
        <v>0</v>
      </c>
      <c r="DV2">
        <f>CA_9_Use</f>
        <v>0</v>
      </c>
      <c r="DW2">
        <f>CA_9_Room</f>
        <v>0</v>
      </c>
      <c r="DX2">
        <f>CA_9_Funding</f>
        <v>0</v>
      </c>
      <c r="DY2">
        <f>CA_9_Program</f>
        <v>0</v>
      </c>
      <c r="DZ2">
        <f>CA_9_Account</f>
        <v>0</v>
      </c>
      <c r="EA2">
        <f>CA_9_Unit</f>
        <v>0</v>
      </c>
      <c r="EB2">
        <f>CA_9_Quantity</f>
        <v>0</v>
      </c>
      <c r="EC2">
        <f>CA_9_Total_Cost</f>
        <v>0</v>
      </c>
      <c r="ED2">
        <f>CA_10_Description</f>
        <v>0</v>
      </c>
      <c r="EE2">
        <f>CA_10_Use</f>
        <v>0</v>
      </c>
      <c r="EF2">
        <f>CA_10_Room</f>
        <v>0</v>
      </c>
      <c r="EG2">
        <f>CA_10_Funding</f>
        <v>0</v>
      </c>
      <c r="EH2">
        <f>CA_10_Program</f>
        <v>0</v>
      </c>
      <c r="EI2">
        <f>CA_10_Account</f>
        <v>0</v>
      </c>
      <c r="EJ2">
        <f>CA_10_Unit</f>
        <v>0</v>
      </c>
      <c r="EK2">
        <f>CA_10_Quantity</f>
        <v>0</v>
      </c>
      <c r="EL2">
        <f>CA_10_Total_Cost</f>
        <v>0</v>
      </c>
      <c r="EM2">
        <f>PC_Policy_1</f>
        <v>0</v>
      </c>
      <c r="EN2">
        <f>PC_Policy_2</f>
        <v>0</v>
      </c>
      <c r="EO2">
        <f>PC_Policy_3</f>
        <v>0</v>
      </c>
      <c r="EP2">
        <f>PC_Policy_4</f>
        <v>0</v>
      </c>
      <c r="EQ2">
        <f>PC_Policy_5</f>
        <v>0</v>
      </c>
      <c r="ER2">
        <f>PC_Policy_6</f>
        <v>0</v>
      </c>
      <c r="ES2">
        <f>PC_Policy_7</f>
        <v>0</v>
      </c>
      <c r="ET2">
        <f>PC_Policy_8</f>
        <v>0</v>
      </c>
      <c r="EU2">
        <f>PC_Policy_9</f>
        <v>0</v>
      </c>
      <c r="EV2">
        <f>PC_Policy_10</f>
        <v>0</v>
      </c>
      <c r="EW2">
        <f>PC_Policy_11</f>
        <v>0</v>
      </c>
      <c r="EX2" t="b">
        <f>PC_Implementation_1</f>
        <v>0</v>
      </c>
      <c r="EY2" t="b">
        <f>PC_Implementation_2</f>
        <v>0</v>
      </c>
      <c r="EZ2" t="b">
        <f>PC_Implementation_3</f>
        <v>0</v>
      </c>
      <c r="FA2" t="b">
        <f>PC_Implementation_4</f>
        <v>0</v>
      </c>
      <c r="FB2">
        <f>PC_Implementation_5</f>
        <v>0</v>
      </c>
      <c r="FC2">
        <f>PC_Compact_1</f>
        <v>0</v>
      </c>
      <c r="FD2">
        <f>PC_Compact_2</f>
        <v>0</v>
      </c>
      <c r="FE2">
        <f>PC_Compact_3</f>
        <v>0</v>
      </c>
      <c r="FF2">
        <f>PC_Compact_4</f>
        <v>0</v>
      </c>
      <c r="FG2">
        <f>PC_Compact_5</f>
        <v>0</v>
      </c>
      <c r="FH2">
        <f>PC_Compact_6</f>
        <v>0</v>
      </c>
      <c r="FI2">
        <f>PC_Compact_7</f>
        <v>0</v>
      </c>
      <c r="FJ2">
        <f>PC_Compact_8</f>
        <v>0</v>
      </c>
      <c r="FK2" t="e">
        <f>AP_School_Name</f>
        <v>#REF!</v>
      </c>
      <c r="FL2" t="str">
        <f>IFERROR(INDEX(Data!A2:G688,MATCH(AP_School_Name,School_Full_Name,0),1),"")</f>
        <v/>
      </c>
      <c r="FM2" t="str">
        <f>IFERROR(INDEX(Data!A2:G688,MATCH(AP_School_Name,School_Full_Name,0),7)," ")</f>
        <v xml:space="preserve"> </v>
      </c>
      <c r="FN2" t="e">
        <f>AP_Communication</f>
        <v>#REF!</v>
      </c>
      <c r="FO2" t="e">
        <f>AP_Prevention</f>
        <v>#REF!</v>
      </c>
      <c r="FP2" t="e">
        <f>AP_Intervention</f>
        <v>#REF!</v>
      </c>
      <c r="FQ2" t="e">
        <f>AP_Comments</f>
        <v>#REF!</v>
      </c>
    </row>
  </sheetData>
  <sheetProtection password="C665"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773"/>
  <sheetViews>
    <sheetView showGridLines="0" showRowColHeaders="0" tabSelected="1" zoomScale="80" zoomScaleNormal="80" zoomScaleSheetLayoutView="80" workbookViewId="0">
      <selection activeCell="B5" sqref="B5"/>
    </sheetView>
  </sheetViews>
  <sheetFormatPr defaultRowHeight="15" x14ac:dyDescent="0.25"/>
  <cols>
    <col min="1" max="1" width="3.28515625" style="7" customWidth="1"/>
    <col min="2" max="2" width="73.28515625" style="7" customWidth="1"/>
    <col min="3" max="3" width="77" style="7" customWidth="1"/>
    <col min="4" max="4" width="2.85546875" style="7" customWidth="1"/>
    <col min="5" max="16384" width="9.140625" style="7"/>
  </cols>
  <sheetData>
    <row r="1" spans="2:11" ht="15" customHeight="1" x14ac:dyDescent="0.5">
      <c r="B1" s="6"/>
    </row>
    <row r="2" spans="2:11" ht="84.75" customHeight="1" thickBot="1" x14ac:dyDescent="0.3"/>
    <row r="3" spans="2:11" ht="29.25" thickBot="1" x14ac:dyDescent="0.5">
      <c r="B3" s="98" t="s">
        <v>1</v>
      </c>
      <c r="C3" s="99"/>
      <c r="D3" s="9"/>
      <c r="E3" s="9"/>
      <c r="F3" s="9"/>
      <c r="G3" s="9"/>
      <c r="H3" s="9"/>
      <c r="I3" s="9"/>
      <c r="J3" s="9"/>
      <c r="K3" s="9"/>
    </row>
    <row r="4" spans="2:11" ht="21" customHeight="1" x14ac:dyDescent="0.3">
      <c r="B4" s="29" t="s">
        <v>67</v>
      </c>
      <c r="C4" s="94" t="s">
        <v>2106</v>
      </c>
      <c r="D4" s="10"/>
      <c r="E4" s="10"/>
      <c r="F4" s="10"/>
      <c r="G4" s="10"/>
      <c r="H4" s="10"/>
      <c r="I4" s="10"/>
      <c r="J4" s="10"/>
      <c r="K4" s="10"/>
    </row>
    <row r="5" spans="2:11" ht="42" customHeight="1" x14ac:dyDescent="0.25">
      <c r="B5" s="77"/>
      <c r="C5" s="95"/>
      <c r="D5" s="10"/>
      <c r="E5" s="10"/>
      <c r="F5" s="10"/>
      <c r="G5" s="10"/>
      <c r="H5" s="10"/>
      <c r="I5" s="10"/>
      <c r="J5" s="10"/>
      <c r="K5" s="10"/>
    </row>
    <row r="6" spans="2:11" ht="21" x14ac:dyDescent="0.3">
      <c r="B6" s="49" t="str">
        <f>CONCATENATE("School ID:"," ",IFERROR(INDEX(Data!A2:G688,MATCH(B5,School_Full_Name,0),1)," "))</f>
        <v xml:space="preserve">School ID:  </v>
      </c>
      <c r="C6" s="95"/>
      <c r="D6" s="10"/>
      <c r="E6" s="10"/>
      <c r="F6" s="10"/>
      <c r="G6" s="10"/>
      <c r="H6" s="10"/>
      <c r="I6" s="10"/>
      <c r="J6" s="10"/>
      <c r="K6" s="10"/>
    </row>
    <row r="7" spans="2:11" ht="21" x14ac:dyDescent="0.3">
      <c r="B7" s="49" t="str">
        <f>CONCATENATE("Network ID:"," ",IFERROR(INDEX(Data!A2:G688,MATCH(B5,School_Full_Name,0),7)," "))</f>
        <v xml:space="preserve">Network ID:  </v>
      </c>
      <c r="C7" s="36"/>
      <c r="D7" s="10"/>
      <c r="E7" s="10"/>
      <c r="F7" s="10"/>
      <c r="G7" s="10"/>
      <c r="H7" s="10"/>
      <c r="I7" s="10"/>
      <c r="J7" s="10"/>
      <c r="K7" s="10"/>
    </row>
    <row r="8" spans="2:11" ht="21" x14ac:dyDescent="0.3">
      <c r="B8" s="49" t="str">
        <f>CONCATENATE("Oracle ID:"," ",IFERROR(INDEX(Data!A2:G688,MATCH(B5,School_Full_Name,0),4)," "))</f>
        <v xml:space="preserve">Oracle ID:  </v>
      </c>
      <c r="C8" s="36"/>
      <c r="D8" s="10"/>
      <c r="E8" s="10"/>
      <c r="F8" s="10"/>
      <c r="G8" s="10"/>
      <c r="H8" s="10"/>
      <c r="I8" s="10"/>
      <c r="J8" s="10"/>
      <c r="K8" s="10"/>
    </row>
    <row r="9" spans="2:11" ht="21.75" thickBot="1" x14ac:dyDescent="0.35">
      <c r="B9" s="48" t="str">
        <f>CONCATENATE("ISBE ID:"," ",IFERROR(INDEX(Data!A2:G688,MATCH(B5,School_Full_Name,0),3)," "))</f>
        <v xml:space="preserve">ISBE ID:  </v>
      </c>
      <c r="C9" s="38"/>
      <c r="D9" s="10"/>
      <c r="E9" s="10"/>
      <c r="F9" s="10"/>
      <c r="G9" s="10"/>
      <c r="H9" s="10"/>
      <c r="I9" s="10"/>
      <c r="J9" s="10"/>
      <c r="K9" s="10"/>
    </row>
    <row r="10" spans="2:11" ht="15.75" thickBot="1" x14ac:dyDescent="0.3"/>
    <row r="11" spans="2:11" ht="66" customHeight="1" x14ac:dyDescent="0.25">
      <c r="B11" s="66" t="s">
        <v>1</v>
      </c>
      <c r="C11" s="73" t="s">
        <v>2109</v>
      </c>
      <c r="D11" s="9"/>
      <c r="E11" s="9"/>
      <c r="F11" s="9"/>
      <c r="G11" s="9"/>
      <c r="H11" s="9"/>
      <c r="I11" s="9"/>
      <c r="J11" s="9"/>
      <c r="K11" s="9"/>
    </row>
    <row r="12" spans="2:11" ht="42.75" customHeight="1" x14ac:dyDescent="0.25">
      <c r="B12" s="51" t="s">
        <v>2</v>
      </c>
      <c r="C12" s="55" t="b">
        <v>0</v>
      </c>
    </row>
    <row r="13" spans="2:11" ht="43.5" customHeight="1" x14ac:dyDescent="0.25">
      <c r="B13" s="52" t="s">
        <v>36</v>
      </c>
      <c r="C13" s="54" t="b">
        <v>0</v>
      </c>
    </row>
    <row r="14" spans="2:11" ht="43.5" customHeight="1" thickBot="1" x14ac:dyDescent="0.4">
      <c r="B14" s="51" t="s">
        <v>3</v>
      </c>
      <c r="C14" s="55" t="b">
        <v>0</v>
      </c>
      <c r="G14" s="100"/>
      <c r="H14" s="100"/>
      <c r="I14" s="100"/>
      <c r="J14" s="11"/>
    </row>
    <row r="15" spans="2:11" ht="43.5" customHeight="1" thickBot="1" x14ac:dyDescent="0.4">
      <c r="B15" s="65" t="s">
        <v>19</v>
      </c>
      <c r="C15" s="74"/>
      <c r="G15" s="100"/>
      <c r="H15" s="100"/>
      <c r="I15" s="100"/>
      <c r="J15" s="11"/>
    </row>
    <row r="16" spans="2:11" ht="15.75" thickBot="1" x14ac:dyDescent="0.3"/>
    <row r="17" spans="2:11" ht="66.75" customHeight="1" x14ac:dyDescent="0.25">
      <c r="B17" s="67" t="s">
        <v>4</v>
      </c>
      <c r="C17" s="57" t="s">
        <v>2108</v>
      </c>
      <c r="D17" s="9"/>
      <c r="E17" s="9"/>
      <c r="F17" s="9"/>
      <c r="G17" s="9"/>
      <c r="H17" s="9"/>
      <c r="I17" s="9"/>
      <c r="J17" s="9"/>
      <c r="K17" s="9"/>
    </row>
    <row r="18" spans="2:11" ht="56.25" x14ac:dyDescent="0.25">
      <c r="B18" s="58" t="s">
        <v>2122</v>
      </c>
      <c r="C18" s="78" t="b">
        <v>0</v>
      </c>
    </row>
    <row r="19" spans="2:11" ht="75" x14ac:dyDescent="0.25">
      <c r="B19" s="59" t="s">
        <v>2123</v>
      </c>
      <c r="C19" s="79" t="b">
        <v>0</v>
      </c>
    </row>
    <row r="20" spans="2:11" ht="18.75" x14ac:dyDescent="0.25">
      <c r="B20" s="60" t="s">
        <v>2124</v>
      </c>
      <c r="C20" s="80" t="b">
        <v>0</v>
      </c>
    </row>
    <row r="21" spans="2:11" ht="112.5" x14ac:dyDescent="0.25">
      <c r="B21" s="59" t="s">
        <v>2125</v>
      </c>
      <c r="C21" s="79" t="b">
        <v>0</v>
      </c>
    </row>
    <row r="22" spans="2:11" ht="37.5" x14ac:dyDescent="0.25">
      <c r="B22" s="60" t="s">
        <v>2126</v>
      </c>
      <c r="C22" s="80" t="b">
        <v>0</v>
      </c>
    </row>
    <row r="23" spans="2:11" ht="37.5" x14ac:dyDescent="0.25">
      <c r="B23" s="59" t="s">
        <v>2127</v>
      </c>
      <c r="C23" s="79" t="b">
        <v>0</v>
      </c>
    </row>
    <row r="24" spans="2:11" ht="18.75" x14ac:dyDescent="0.25">
      <c r="B24" s="60" t="s">
        <v>2128</v>
      </c>
      <c r="C24" s="80" t="b">
        <v>0</v>
      </c>
    </row>
    <row r="25" spans="2:11" ht="38.25" thickBot="1" x14ac:dyDescent="0.3">
      <c r="B25" s="61" t="s">
        <v>2129</v>
      </c>
      <c r="C25" s="81" t="b">
        <v>0</v>
      </c>
    </row>
    <row r="26" spans="2:11" ht="15.75" thickBot="1" x14ac:dyDescent="0.3">
      <c r="B26" s="56"/>
      <c r="C26" s="56"/>
    </row>
    <row r="27" spans="2:11" ht="66.75" customHeight="1" thickBot="1" x14ac:dyDescent="0.3">
      <c r="B27" s="66" t="s">
        <v>5</v>
      </c>
      <c r="C27" s="40" t="s">
        <v>58</v>
      </c>
      <c r="D27" s="9"/>
      <c r="E27" s="9"/>
      <c r="F27" s="9"/>
      <c r="G27" s="9"/>
      <c r="H27" s="9"/>
      <c r="I27" s="9"/>
      <c r="J27" s="9"/>
      <c r="K27" s="9"/>
    </row>
    <row r="28" spans="2:11" ht="57" thickBot="1" x14ac:dyDescent="0.3">
      <c r="B28" s="41" t="s">
        <v>2149</v>
      </c>
      <c r="C28" s="75"/>
    </row>
    <row r="29" spans="2:11" ht="57" thickBot="1" x14ac:dyDescent="0.3">
      <c r="B29" s="39" t="s">
        <v>2150</v>
      </c>
      <c r="C29" s="75"/>
    </row>
    <row r="30" spans="2:11" ht="94.5" thickBot="1" x14ac:dyDescent="0.3">
      <c r="B30" s="39" t="s">
        <v>2151</v>
      </c>
      <c r="C30" s="75"/>
    </row>
    <row r="31" spans="2:11" ht="150.75" thickBot="1" x14ac:dyDescent="0.3">
      <c r="B31" s="39" t="s">
        <v>2152</v>
      </c>
      <c r="C31" s="75"/>
    </row>
    <row r="32" spans="2:11" ht="275.25" customHeight="1" x14ac:dyDescent="0.25">
      <c r="B32" s="101" t="s">
        <v>2153</v>
      </c>
      <c r="C32" s="96"/>
    </row>
    <row r="33" spans="2:11" ht="342.75" customHeight="1" thickBot="1" x14ac:dyDescent="0.3">
      <c r="B33" s="102"/>
      <c r="C33" s="97"/>
    </row>
    <row r="34" spans="2:11" ht="94.5" thickBot="1" x14ac:dyDescent="0.3">
      <c r="B34" s="39" t="s">
        <v>2154</v>
      </c>
      <c r="C34" s="75"/>
    </row>
    <row r="35" spans="2:11" ht="38.25" thickBot="1" x14ac:dyDescent="0.3">
      <c r="B35" s="39" t="s">
        <v>2155</v>
      </c>
      <c r="C35" s="75"/>
    </row>
    <row r="36" spans="2:11" ht="94.5" thickBot="1" x14ac:dyDescent="0.3">
      <c r="B36" s="39" t="s">
        <v>2156</v>
      </c>
      <c r="C36" s="75"/>
    </row>
    <row r="37" spans="2:11" ht="57" thickBot="1" x14ac:dyDescent="0.3">
      <c r="B37" s="39" t="s">
        <v>2157</v>
      </c>
      <c r="C37" s="75"/>
    </row>
    <row r="38" spans="2:11" ht="132" thickBot="1" x14ac:dyDescent="0.3">
      <c r="B38" s="39" t="s">
        <v>2158</v>
      </c>
      <c r="C38" s="75"/>
    </row>
    <row r="39" spans="2:11" ht="113.25" thickBot="1" x14ac:dyDescent="0.3">
      <c r="B39" s="39" t="s">
        <v>2159</v>
      </c>
      <c r="C39" s="75"/>
    </row>
    <row r="40" spans="2:11" ht="16.5" customHeight="1" thickBot="1" x14ac:dyDescent="0.3">
      <c r="B40" s="12"/>
      <c r="C40" s="13"/>
    </row>
    <row r="41" spans="2:11" ht="66" customHeight="1" x14ac:dyDescent="0.25">
      <c r="B41" s="62" t="s">
        <v>8</v>
      </c>
      <c r="C41" s="63"/>
      <c r="D41" s="9"/>
      <c r="E41" s="9"/>
      <c r="F41" s="9"/>
      <c r="G41" s="9"/>
      <c r="H41" s="9"/>
      <c r="I41" s="9"/>
      <c r="J41" s="9"/>
      <c r="K41" s="9"/>
    </row>
    <row r="42" spans="2:11" ht="18.75" x14ac:dyDescent="0.25">
      <c r="B42" s="60" t="s">
        <v>2161</v>
      </c>
      <c r="C42" s="80" t="b">
        <v>0</v>
      </c>
    </row>
    <row r="43" spans="2:11" ht="75" x14ac:dyDescent="0.25">
      <c r="B43" s="59" t="s">
        <v>2148</v>
      </c>
      <c r="C43" s="79" t="b">
        <v>0</v>
      </c>
    </row>
    <row r="44" spans="2:11" ht="57" thickBot="1" x14ac:dyDescent="0.3">
      <c r="B44" s="64" t="s">
        <v>2160</v>
      </c>
      <c r="C44" s="82" t="b">
        <v>0</v>
      </c>
    </row>
    <row r="45" spans="2:11" ht="15.75" thickBot="1" x14ac:dyDescent="0.3"/>
    <row r="46" spans="2:11" ht="66" customHeight="1" x14ac:dyDescent="0.25">
      <c r="B46" s="43" t="s">
        <v>7</v>
      </c>
      <c r="C46" s="72" t="s">
        <v>2107</v>
      </c>
      <c r="D46" s="9"/>
      <c r="E46" s="9"/>
      <c r="F46" s="9"/>
      <c r="G46" s="9"/>
      <c r="H46" s="9"/>
      <c r="I46" s="9"/>
      <c r="J46" s="9"/>
      <c r="K46" s="9"/>
    </row>
    <row r="47" spans="2:11" ht="75" x14ac:dyDescent="0.25">
      <c r="B47" s="51" t="s">
        <v>2165</v>
      </c>
      <c r="C47" s="55" t="b">
        <v>0</v>
      </c>
    </row>
    <row r="48" spans="2:11" ht="75" x14ac:dyDescent="0.25">
      <c r="B48" s="52" t="s">
        <v>2166</v>
      </c>
      <c r="C48" s="54" t="b">
        <v>0</v>
      </c>
    </row>
    <row r="49" spans="2:11" ht="75" x14ac:dyDescent="0.25">
      <c r="B49" s="51" t="s">
        <v>2167</v>
      </c>
      <c r="C49" s="55" t="b">
        <v>0</v>
      </c>
    </row>
    <row r="50" spans="2:11" ht="113.25" thickBot="1" x14ac:dyDescent="0.3">
      <c r="B50" s="65" t="s">
        <v>2168</v>
      </c>
      <c r="C50" s="83" t="b">
        <v>0</v>
      </c>
    </row>
    <row r="51" spans="2:11" ht="15.75" thickBot="1" x14ac:dyDescent="0.3"/>
    <row r="52" spans="2:11" ht="66" customHeight="1" thickBot="1" x14ac:dyDescent="0.3">
      <c r="B52" s="43" t="s">
        <v>7</v>
      </c>
      <c r="C52" s="44" t="s">
        <v>59</v>
      </c>
      <c r="D52" s="9"/>
      <c r="E52" s="9"/>
      <c r="F52" s="9"/>
      <c r="G52" s="9"/>
      <c r="H52" s="9"/>
      <c r="I52" s="9"/>
      <c r="J52" s="9"/>
      <c r="K52" s="9"/>
    </row>
    <row r="53" spans="2:11" ht="57" thickBot="1" x14ac:dyDescent="0.3">
      <c r="B53" s="39" t="s">
        <v>2169</v>
      </c>
      <c r="C53" s="75"/>
    </row>
    <row r="54" spans="2:11" ht="150.75" thickBot="1" x14ac:dyDescent="0.3">
      <c r="B54" s="39" t="s">
        <v>2170</v>
      </c>
      <c r="C54" s="75"/>
    </row>
    <row r="55" spans="2:11" ht="94.5" thickBot="1" x14ac:dyDescent="0.3">
      <c r="B55" s="39" t="s">
        <v>2171</v>
      </c>
      <c r="C55" s="75"/>
    </row>
    <row r="56" spans="2:11" ht="140.25" customHeight="1" thickBot="1" x14ac:dyDescent="0.3">
      <c r="B56" s="103" t="s">
        <v>2172</v>
      </c>
      <c r="C56" s="104"/>
    </row>
    <row r="57" spans="2:11" ht="409.5" customHeight="1" thickBot="1" x14ac:dyDescent="0.3">
      <c r="B57" s="103"/>
      <c r="C57" s="104"/>
    </row>
    <row r="58" spans="2:11" ht="140.25" customHeight="1" thickBot="1" x14ac:dyDescent="0.3">
      <c r="B58" s="103"/>
      <c r="C58" s="104"/>
    </row>
    <row r="59" spans="2:11" ht="113.25" thickBot="1" x14ac:dyDescent="0.3">
      <c r="B59" s="39" t="s">
        <v>2173</v>
      </c>
      <c r="C59" s="75"/>
    </row>
    <row r="60" spans="2:11" ht="57" thickBot="1" x14ac:dyDescent="0.3">
      <c r="B60" s="39" t="s">
        <v>2174</v>
      </c>
      <c r="C60" s="75"/>
    </row>
    <row r="61" spans="2:11" ht="75.75" thickBot="1" x14ac:dyDescent="0.3">
      <c r="B61" s="39" t="s">
        <v>2175</v>
      </c>
      <c r="C61" s="75"/>
    </row>
    <row r="62" spans="2:11" ht="113.25" thickBot="1" x14ac:dyDescent="0.3">
      <c r="B62" s="39" t="s">
        <v>2176</v>
      </c>
      <c r="C62" s="75"/>
    </row>
    <row r="63" spans="2:11" ht="21.75" thickBot="1" x14ac:dyDescent="0.3">
      <c r="B63" s="46"/>
      <c r="C63" s="47"/>
    </row>
    <row r="64" spans="2:11" ht="66" customHeight="1" x14ac:dyDescent="0.25">
      <c r="B64" s="43" t="s">
        <v>9</v>
      </c>
      <c r="C64" s="45" t="s">
        <v>2111</v>
      </c>
      <c r="D64" s="9"/>
      <c r="E64" s="9"/>
      <c r="F64" s="9"/>
      <c r="G64" s="9"/>
      <c r="H64" s="9"/>
      <c r="I64" s="9"/>
      <c r="J64" s="9"/>
      <c r="K64" s="9"/>
    </row>
    <row r="65" spans="2:11" ht="37.5" x14ac:dyDescent="0.25">
      <c r="B65" s="51" t="s">
        <v>10</v>
      </c>
      <c r="C65" s="55" t="b">
        <v>0</v>
      </c>
    </row>
    <row r="66" spans="2:11" ht="93.75" x14ac:dyDescent="0.25">
      <c r="B66" s="52" t="s">
        <v>11</v>
      </c>
      <c r="C66" s="54" t="b">
        <v>0</v>
      </c>
    </row>
    <row r="67" spans="2:11" ht="57" thickBot="1" x14ac:dyDescent="0.3">
      <c r="B67" s="71" t="s">
        <v>6</v>
      </c>
      <c r="C67" s="76" t="b">
        <v>0</v>
      </c>
    </row>
    <row r="68" spans="2:11" ht="15.75" thickBot="1" x14ac:dyDescent="0.3"/>
    <row r="69" spans="2:11" ht="66" customHeight="1" x14ac:dyDescent="0.25">
      <c r="B69" s="43" t="s">
        <v>12</v>
      </c>
      <c r="C69" s="68"/>
      <c r="D69" s="9"/>
      <c r="E69" s="9"/>
      <c r="F69" s="9"/>
      <c r="G69" s="9"/>
      <c r="H69" s="9"/>
      <c r="I69" s="9"/>
      <c r="J69" s="9"/>
      <c r="K69" s="9"/>
    </row>
    <row r="70" spans="2:11" ht="117" customHeight="1" x14ac:dyDescent="0.25">
      <c r="B70" s="90" t="s">
        <v>13</v>
      </c>
      <c r="C70" s="91"/>
    </row>
    <row r="71" spans="2:11" ht="18.75" x14ac:dyDescent="0.3">
      <c r="B71" s="69"/>
      <c r="C71" s="70"/>
    </row>
    <row r="72" spans="2:11" ht="89.25" customHeight="1" thickBot="1" x14ac:dyDescent="0.3">
      <c r="B72" s="92" t="s">
        <v>14</v>
      </c>
      <c r="C72" s="93"/>
    </row>
    <row r="73" spans="2:11" ht="15.75" thickBot="1" x14ac:dyDescent="0.3"/>
    <row r="74" spans="2:11" ht="66" customHeight="1" x14ac:dyDescent="0.25">
      <c r="B74" s="43" t="s">
        <v>15</v>
      </c>
      <c r="C74" s="45" t="s">
        <v>2112</v>
      </c>
      <c r="D74" s="9"/>
      <c r="E74" s="9"/>
      <c r="F74" s="9"/>
      <c r="G74" s="9"/>
      <c r="H74" s="9"/>
      <c r="I74" s="9"/>
      <c r="J74" s="9"/>
      <c r="K74" s="9"/>
    </row>
    <row r="75" spans="2:11" ht="113.25" thickBot="1" x14ac:dyDescent="0.3">
      <c r="B75" s="71" t="s">
        <v>16</v>
      </c>
      <c r="C75" s="76" t="b">
        <v>0</v>
      </c>
    </row>
    <row r="76" spans="2:11" ht="15.75" thickBot="1" x14ac:dyDescent="0.3"/>
    <row r="77" spans="2:11" ht="66" customHeight="1" x14ac:dyDescent="0.25">
      <c r="B77" s="84" t="s">
        <v>17</v>
      </c>
      <c r="C77" s="68"/>
      <c r="D77" s="9"/>
      <c r="E77" s="9"/>
      <c r="F77" s="9"/>
      <c r="G77" s="9"/>
      <c r="H77" s="9"/>
      <c r="I77" s="9"/>
      <c r="J77" s="9"/>
      <c r="K77" s="9"/>
    </row>
    <row r="78" spans="2:11" ht="60" customHeight="1" x14ac:dyDescent="0.25">
      <c r="B78" s="90" t="s">
        <v>18</v>
      </c>
      <c r="C78" s="91"/>
    </row>
    <row r="79" spans="2:11" ht="37.5" x14ac:dyDescent="0.25">
      <c r="B79" s="52" t="s">
        <v>2193</v>
      </c>
      <c r="C79" s="54" t="b">
        <v>0</v>
      </c>
    </row>
    <row r="80" spans="2:11" ht="37.5" x14ac:dyDescent="0.25">
      <c r="B80" s="51" t="s">
        <v>2194</v>
      </c>
      <c r="C80" s="55" t="b">
        <v>0</v>
      </c>
    </row>
    <row r="81" spans="2:3" ht="93.75" x14ac:dyDescent="0.25">
      <c r="B81" s="52" t="s">
        <v>2195</v>
      </c>
      <c r="C81" s="54" t="b">
        <v>0</v>
      </c>
    </row>
    <row r="82" spans="2:3" ht="37.5" x14ac:dyDescent="0.25">
      <c r="B82" s="51" t="s">
        <v>2196</v>
      </c>
      <c r="C82" s="55" t="b">
        <v>0</v>
      </c>
    </row>
    <row r="83" spans="2:3" ht="56.25" x14ac:dyDescent="0.25">
      <c r="B83" s="52" t="s">
        <v>2197</v>
      </c>
      <c r="C83" s="54" t="b">
        <v>0</v>
      </c>
    </row>
    <row r="84" spans="2:3" ht="57" thickBot="1" x14ac:dyDescent="0.3">
      <c r="B84" s="71" t="s">
        <v>2198</v>
      </c>
      <c r="C84" s="76" t="b">
        <v>0</v>
      </c>
    </row>
    <row r="87" spans="2:3" hidden="1" x14ac:dyDescent="0.25">
      <c r="B87" s="32" t="s">
        <v>77</v>
      </c>
    </row>
    <row r="88" spans="2:3" hidden="1" x14ac:dyDescent="0.25">
      <c r="B88" s="32" t="s">
        <v>81</v>
      </c>
    </row>
    <row r="89" spans="2:3" hidden="1" x14ac:dyDescent="0.25">
      <c r="B89" s="32" t="s">
        <v>85</v>
      </c>
    </row>
    <row r="90" spans="2:3" hidden="1" x14ac:dyDescent="0.25">
      <c r="B90" s="32" t="s">
        <v>89</v>
      </c>
    </row>
    <row r="91" spans="2:3" hidden="1" x14ac:dyDescent="0.25">
      <c r="B91" s="32" t="s">
        <v>93</v>
      </c>
    </row>
    <row r="92" spans="2:3" hidden="1" x14ac:dyDescent="0.25">
      <c r="B92" s="32" t="s">
        <v>97</v>
      </c>
    </row>
    <row r="93" spans="2:3" hidden="1" x14ac:dyDescent="0.25">
      <c r="B93" s="32" t="s">
        <v>101</v>
      </c>
    </row>
    <row r="94" spans="2:3" hidden="1" x14ac:dyDescent="0.25">
      <c r="B94" s="32" t="s">
        <v>105</v>
      </c>
    </row>
    <row r="95" spans="2:3" hidden="1" x14ac:dyDescent="0.25">
      <c r="B95" s="32" t="s">
        <v>109</v>
      </c>
    </row>
    <row r="96" spans="2:3" hidden="1" x14ac:dyDescent="0.25">
      <c r="B96" s="32" t="s">
        <v>112</v>
      </c>
    </row>
    <row r="97" spans="2:2" hidden="1" x14ac:dyDescent="0.25">
      <c r="B97" s="32" t="s">
        <v>116</v>
      </c>
    </row>
    <row r="98" spans="2:2" hidden="1" x14ac:dyDescent="0.25">
      <c r="B98" s="32" t="s">
        <v>120</v>
      </c>
    </row>
    <row r="99" spans="2:2" hidden="1" x14ac:dyDescent="0.25">
      <c r="B99" s="32" t="s">
        <v>123</v>
      </c>
    </row>
    <row r="100" spans="2:2" hidden="1" x14ac:dyDescent="0.25">
      <c r="B100" s="32" t="s">
        <v>126</v>
      </c>
    </row>
    <row r="101" spans="2:2" hidden="1" x14ac:dyDescent="0.25">
      <c r="B101" s="32" t="s">
        <v>129</v>
      </c>
    </row>
    <row r="102" spans="2:2" hidden="1" x14ac:dyDescent="0.25">
      <c r="B102" s="32" t="s">
        <v>133</v>
      </c>
    </row>
    <row r="103" spans="2:2" hidden="1" x14ac:dyDescent="0.25">
      <c r="B103" s="32" t="s">
        <v>137</v>
      </c>
    </row>
    <row r="104" spans="2:2" hidden="1" x14ac:dyDescent="0.25">
      <c r="B104" s="32" t="s">
        <v>140</v>
      </c>
    </row>
    <row r="105" spans="2:2" hidden="1" x14ac:dyDescent="0.25">
      <c r="B105" s="32" t="s">
        <v>143</v>
      </c>
    </row>
    <row r="106" spans="2:2" hidden="1" x14ac:dyDescent="0.25">
      <c r="B106" s="32" t="s">
        <v>146</v>
      </c>
    </row>
    <row r="107" spans="2:2" hidden="1" x14ac:dyDescent="0.25">
      <c r="B107" s="32" t="s">
        <v>149</v>
      </c>
    </row>
    <row r="108" spans="2:2" hidden="1" x14ac:dyDescent="0.25">
      <c r="B108" s="32" t="s">
        <v>153</v>
      </c>
    </row>
    <row r="109" spans="2:2" hidden="1" x14ac:dyDescent="0.25">
      <c r="B109" s="32" t="s">
        <v>156</v>
      </c>
    </row>
    <row r="110" spans="2:2" hidden="1" x14ac:dyDescent="0.25">
      <c r="B110" s="32" t="s">
        <v>160</v>
      </c>
    </row>
    <row r="111" spans="2:2" hidden="1" x14ac:dyDescent="0.25">
      <c r="B111" s="32" t="s">
        <v>163</v>
      </c>
    </row>
    <row r="112" spans="2:2" hidden="1" x14ac:dyDescent="0.25">
      <c r="B112" s="32" t="s">
        <v>166</v>
      </c>
    </row>
    <row r="113" spans="2:2" hidden="1" x14ac:dyDescent="0.25">
      <c r="B113" s="32" t="s">
        <v>170</v>
      </c>
    </row>
    <row r="114" spans="2:2" hidden="1" x14ac:dyDescent="0.25">
      <c r="B114" s="32" t="s">
        <v>173</v>
      </c>
    </row>
    <row r="115" spans="2:2" hidden="1" x14ac:dyDescent="0.25">
      <c r="B115" s="32" t="s">
        <v>176</v>
      </c>
    </row>
    <row r="116" spans="2:2" hidden="1" x14ac:dyDescent="0.25">
      <c r="B116" s="32" t="s">
        <v>180</v>
      </c>
    </row>
    <row r="117" spans="2:2" hidden="1" x14ac:dyDescent="0.25">
      <c r="B117" s="32" t="s">
        <v>183</v>
      </c>
    </row>
    <row r="118" spans="2:2" hidden="1" x14ac:dyDescent="0.25">
      <c r="B118" s="32" t="s">
        <v>187</v>
      </c>
    </row>
    <row r="119" spans="2:2" hidden="1" x14ac:dyDescent="0.25">
      <c r="B119" s="32" t="s">
        <v>190</v>
      </c>
    </row>
    <row r="120" spans="2:2" hidden="1" x14ac:dyDescent="0.25">
      <c r="B120" s="32" t="s">
        <v>193</v>
      </c>
    </row>
    <row r="121" spans="2:2" hidden="1" x14ac:dyDescent="0.25">
      <c r="B121" s="32" t="s">
        <v>196</v>
      </c>
    </row>
    <row r="122" spans="2:2" hidden="1" x14ac:dyDescent="0.25">
      <c r="B122" s="32" t="s">
        <v>199</v>
      </c>
    </row>
    <row r="123" spans="2:2" hidden="1" x14ac:dyDescent="0.25">
      <c r="B123" s="32" t="s">
        <v>202</v>
      </c>
    </row>
    <row r="124" spans="2:2" hidden="1" x14ac:dyDescent="0.25">
      <c r="B124" s="32" t="s">
        <v>205</v>
      </c>
    </row>
    <row r="125" spans="2:2" hidden="1" x14ac:dyDescent="0.25">
      <c r="B125" s="32" t="s">
        <v>208</v>
      </c>
    </row>
    <row r="126" spans="2:2" hidden="1" x14ac:dyDescent="0.25">
      <c r="B126" s="32" t="s">
        <v>211</v>
      </c>
    </row>
    <row r="127" spans="2:2" hidden="1" x14ac:dyDescent="0.25">
      <c r="B127" s="32" t="s">
        <v>214</v>
      </c>
    </row>
    <row r="128" spans="2:2" hidden="1" x14ac:dyDescent="0.25">
      <c r="B128" s="32" t="s">
        <v>217</v>
      </c>
    </row>
    <row r="129" spans="2:2" hidden="1" x14ac:dyDescent="0.25">
      <c r="B129" s="32" t="s">
        <v>220</v>
      </c>
    </row>
    <row r="130" spans="2:2" hidden="1" x14ac:dyDescent="0.25">
      <c r="B130" s="32" t="s">
        <v>223</v>
      </c>
    </row>
    <row r="131" spans="2:2" hidden="1" x14ac:dyDescent="0.25">
      <c r="B131" s="32" t="s">
        <v>226</v>
      </c>
    </row>
    <row r="132" spans="2:2" hidden="1" x14ac:dyDescent="0.25">
      <c r="B132" s="32" t="s">
        <v>229</v>
      </c>
    </row>
    <row r="133" spans="2:2" hidden="1" x14ac:dyDescent="0.25">
      <c r="B133" s="32" t="s">
        <v>231</v>
      </c>
    </row>
    <row r="134" spans="2:2" hidden="1" x14ac:dyDescent="0.25">
      <c r="B134" s="32" t="s">
        <v>233</v>
      </c>
    </row>
    <row r="135" spans="2:2" hidden="1" x14ac:dyDescent="0.25">
      <c r="B135" s="32" t="s">
        <v>236</v>
      </c>
    </row>
    <row r="136" spans="2:2" hidden="1" x14ac:dyDescent="0.25">
      <c r="B136" s="32" t="s">
        <v>239</v>
      </c>
    </row>
    <row r="137" spans="2:2" hidden="1" x14ac:dyDescent="0.25">
      <c r="B137" s="32" t="s">
        <v>242</v>
      </c>
    </row>
    <row r="138" spans="2:2" hidden="1" x14ac:dyDescent="0.25">
      <c r="B138" s="32" t="s">
        <v>245</v>
      </c>
    </row>
    <row r="139" spans="2:2" hidden="1" x14ac:dyDescent="0.25">
      <c r="B139" s="32" t="s">
        <v>248</v>
      </c>
    </row>
    <row r="140" spans="2:2" hidden="1" x14ac:dyDescent="0.25">
      <c r="B140" s="32" t="s">
        <v>251</v>
      </c>
    </row>
    <row r="141" spans="2:2" hidden="1" x14ac:dyDescent="0.25">
      <c r="B141" s="32" t="s">
        <v>254</v>
      </c>
    </row>
    <row r="142" spans="2:2" hidden="1" x14ac:dyDescent="0.25">
      <c r="B142" s="32" t="s">
        <v>257</v>
      </c>
    </row>
    <row r="143" spans="2:2" hidden="1" x14ac:dyDescent="0.25">
      <c r="B143" s="32" t="s">
        <v>259</v>
      </c>
    </row>
    <row r="144" spans="2:2" hidden="1" x14ac:dyDescent="0.25">
      <c r="B144" s="32" t="s">
        <v>262</v>
      </c>
    </row>
    <row r="145" spans="2:2" hidden="1" x14ac:dyDescent="0.25">
      <c r="B145" s="32" t="s">
        <v>265</v>
      </c>
    </row>
    <row r="146" spans="2:2" hidden="1" x14ac:dyDescent="0.25">
      <c r="B146" s="32" t="s">
        <v>268</v>
      </c>
    </row>
    <row r="147" spans="2:2" hidden="1" x14ac:dyDescent="0.25">
      <c r="B147" s="32" t="s">
        <v>271</v>
      </c>
    </row>
    <row r="148" spans="2:2" hidden="1" x14ac:dyDescent="0.25">
      <c r="B148" s="32" t="s">
        <v>274</v>
      </c>
    </row>
    <row r="149" spans="2:2" hidden="1" x14ac:dyDescent="0.25">
      <c r="B149" s="32" t="s">
        <v>277</v>
      </c>
    </row>
    <row r="150" spans="2:2" hidden="1" x14ac:dyDescent="0.25">
      <c r="B150" s="32" t="s">
        <v>280</v>
      </c>
    </row>
    <row r="151" spans="2:2" hidden="1" x14ac:dyDescent="0.25">
      <c r="B151" s="32" t="s">
        <v>283</v>
      </c>
    </row>
    <row r="152" spans="2:2" hidden="1" x14ac:dyDescent="0.25">
      <c r="B152" s="32" t="s">
        <v>286</v>
      </c>
    </row>
    <row r="153" spans="2:2" hidden="1" x14ac:dyDescent="0.25">
      <c r="B153" s="32" t="s">
        <v>288</v>
      </c>
    </row>
    <row r="154" spans="2:2" hidden="1" x14ac:dyDescent="0.25">
      <c r="B154" s="32" t="s">
        <v>290</v>
      </c>
    </row>
    <row r="155" spans="2:2" hidden="1" x14ac:dyDescent="0.25">
      <c r="B155" s="32" t="s">
        <v>293</v>
      </c>
    </row>
    <row r="156" spans="2:2" hidden="1" x14ac:dyDescent="0.25">
      <c r="B156" s="32" t="s">
        <v>296</v>
      </c>
    </row>
    <row r="157" spans="2:2" hidden="1" x14ac:dyDescent="0.25">
      <c r="B157" s="32" t="s">
        <v>299</v>
      </c>
    </row>
    <row r="158" spans="2:2" hidden="1" x14ac:dyDescent="0.25">
      <c r="B158" s="32" t="s">
        <v>302</v>
      </c>
    </row>
    <row r="159" spans="2:2" hidden="1" x14ac:dyDescent="0.25">
      <c r="B159" s="32" t="s">
        <v>305</v>
      </c>
    </row>
    <row r="160" spans="2:2" hidden="1" x14ac:dyDescent="0.25">
      <c r="B160" s="32" t="s">
        <v>308</v>
      </c>
    </row>
    <row r="161" spans="2:2" hidden="1" x14ac:dyDescent="0.25">
      <c r="B161" s="32" t="s">
        <v>311</v>
      </c>
    </row>
    <row r="162" spans="2:2" hidden="1" x14ac:dyDescent="0.25">
      <c r="B162" s="32" t="s">
        <v>315</v>
      </c>
    </row>
    <row r="163" spans="2:2" hidden="1" x14ac:dyDescent="0.25">
      <c r="B163" s="32" t="s">
        <v>319</v>
      </c>
    </row>
    <row r="164" spans="2:2" hidden="1" x14ac:dyDescent="0.25">
      <c r="B164" s="32" t="s">
        <v>322</v>
      </c>
    </row>
    <row r="165" spans="2:2" hidden="1" x14ac:dyDescent="0.25">
      <c r="B165" s="32" t="s">
        <v>325</v>
      </c>
    </row>
    <row r="166" spans="2:2" hidden="1" x14ac:dyDescent="0.25">
      <c r="B166" s="32" t="s">
        <v>328</v>
      </c>
    </row>
    <row r="167" spans="2:2" hidden="1" x14ac:dyDescent="0.25">
      <c r="B167" s="32" t="s">
        <v>331</v>
      </c>
    </row>
    <row r="168" spans="2:2" hidden="1" x14ac:dyDescent="0.25">
      <c r="B168" s="32" t="s">
        <v>334</v>
      </c>
    </row>
    <row r="169" spans="2:2" hidden="1" x14ac:dyDescent="0.25">
      <c r="B169" s="32" t="s">
        <v>337</v>
      </c>
    </row>
    <row r="170" spans="2:2" hidden="1" x14ac:dyDescent="0.25">
      <c r="B170" s="32" t="s">
        <v>340</v>
      </c>
    </row>
    <row r="171" spans="2:2" hidden="1" x14ac:dyDescent="0.25">
      <c r="B171" s="32" t="s">
        <v>343</v>
      </c>
    </row>
    <row r="172" spans="2:2" hidden="1" x14ac:dyDescent="0.25">
      <c r="B172" s="32" t="s">
        <v>346</v>
      </c>
    </row>
    <row r="173" spans="2:2" hidden="1" x14ac:dyDescent="0.25">
      <c r="B173" s="32" t="s">
        <v>349</v>
      </c>
    </row>
    <row r="174" spans="2:2" hidden="1" x14ac:dyDescent="0.25">
      <c r="B174" s="32" t="s">
        <v>352</v>
      </c>
    </row>
    <row r="175" spans="2:2" hidden="1" x14ac:dyDescent="0.25">
      <c r="B175" s="32" t="s">
        <v>355</v>
      </c>
    </row>
    <row r="176" spans="2:2" hidden="1" x14ac:dyDescent="0.25">
      <c r="B176" s="32" t="s">
        <v>359</v>
      </c>
    </row>
    <row r="177" spans="2:2" hidden="1" x14ac:dyDescent="0.25">
      <c r="B177" s="32" t="s">
        <v>362</v>
      </c>
    </row>
    <row r="178" spans="2:2" hidden="1" x14ac:dyDescent="0.25">
      <c r="B178" s="32" t="s">
        <v>365</v>
      </c>
    </row>
    <row r="179" spans="2:2" hidden="1" x14ac:dyDescent="0.25">
      <c r="B179" s="32" t="s">
        <v>368</v>
      </c>
    </row>
    <row r="180" spans="2:2" hidden="1" x14ac:dyDescent="0.25">
      <c r="B180" s="32" t="s">
        <v>371</v>
      </c>
    </row>
    <row r="181" spans="2:2" hidden="1" x14ac:dyDescent="0.25">
      <c r="B181" s="32" t="s">
        <v>374</v>
      </c>
    </row>
    <row r="182" spans="2:2" hidden="1" x14ac:dyDescent="0.25">
      <c r="B182" s="32" t="s">
        <v>377</v>
      </c>
    </row>
    <row r="183" spans="2:2" hidden="1" x14ac:dyDescent="0.25">
      <c r="B183" s="32" t="s">
        <v>380</v>
      </c>
    </row>
    <row r="184" spans="2:2" hidden="1" x14ac:dyDescent="0.25">
      <c r="B184" s="32" t="s">
        <v>383</v>
      </c>
    </row>
    <row r="185" spans="2:2" hidden="1" x14ac:dyDescent="0.25">
      <c r="B185" s="32" t="s">
        <v>386</v>
      </c>
    </row>
    <row r="186" spans="2:2" hidden="1" x14ac:dyDescent="0.25">
      <c r="B186" s="32" t="s">
        <v>390</v>
      </c>
    </row>
    <row r="187" spans="2:2" hidden="1" x14ac:dyDescent="0.25">
      <c r="B187" s="32" t="s">
        <v>393</v>
      </c>
    </row>
    <row r="188" spans="2:2" hidden="1" x14ac:dyDescent="0.25">
      <c r="B188" s="32" t="s">
        <v>396</v>
      </c>
    </row>
    <row r="189" spans="2:2" hidden="1" x14ac:dyDescent="0.25">
      <c r="B189" s="32" t="s">
        <v>399</v>
      </c>
    </row>
    <row r="190" spans="2:2" hidden="1" x14ac:dyDescent="0.25">
      <c r="B190" s="32" t="s">
        <v>402</v>
      </c>
    </row>
    <row r="191" spans="2:2" hidden="1" x14ac:dyDescent="0.25">
      <c r="B191" s="32" t="s">
        <v>405</v>
      </c>
    </row>
    <row r="192" spans="2:2" hidden="1" x14ac:dyDescent="0.25">
      <c r="B192" s="32" t="s">
        <v>409</v>
      </c>
    </row>
    <row r="193" spans="2:2" hidden="1" x14ac:dyDescent="0.25">
      <c r="B193" s="32" t="s">
        <v>412</v>
      </c>
    </row>
    <row r="194" spans="2:2" hidden="1" x14ac:dyDescent="0.25">
      <c r="B194" s="32" t="s">
        <v>415</v>
      </c>
    </row>
    <row r="195" spans="2:2" hidden="1" x14ac:dyDescent="0.25">
      <c r="B195" s="32" t="s">
        <v>417</v>
      </c>
    </row>
    <row r="196" spans="2:2" hidden="1" x14ac:dyDescent="0.25">
      <c r="B196" s="32" t="s">
        <v>419</v>
      </c>
    </row>
    <row r="197" spans="2:2" hidden="1" x14ac:dyDescent="0.25">
      <c r="B197" s="32" t="s">
        <v>421</v>
      </c>
    </row>
    <row r="198" spans="2:2" hidden="1" x14ac:dyDescent="0.25">
      <c r="B198" s="32" t="s">
        <v>423</v>
      </c>
    </row>
    <row r="199" spans="2:2" hidden="1" x14ac:dyDescent="0.25">
      <c r="B199" s="32" t="s">
        <v>425</v>
      </c>
    </row>
    <row r="200" spans="2:2" hidden="1" x14ac:dyDescent="0.25">
      <c r="B200" s="32" t="s">
        <v>427</v>
      </c>
    </row>
    <row r="201" spans="2:2" hidden="1" x14ac:dyDescent="0.25">
      <c r="B201" s="32" t="s">
        <v>429</v>
      </c>
    </row>
    <row r="202" spans="2:2" hidden="1" x14ac:dyDescent="0.25">
      <c r="B202" s="32" t="s">
        <v>431</v>
      </c>
    </row>
    <row r="203" spans="2:2" hidden="1" x14ac:dyDescent="0.25">
      <c r="B203" s="32" t="s">
        <v>433</v>
      </c>
    </row>
    <row r="204" spans="2:2" hidden="1" x14ac:dyDescent="0.25">
      <c r="B204" s="32" t="s">
        <v>435</v>
      </c>
    </row>
    <row r="205" spans="2:2" hidden="1" x14ac:dyDescent="0.25">
      <c r="B205" s="32" t="s">
        <v>437</v>
      </c>
    </row>
    <row r="206" spans="2:2" hidden="1" x14ac:dyDescent="0.25">
      <c r="B206" s="32" t="s">
        <v>439</v>
      </c>
    </row>
    <row r="207" spans="2:2" hidden="1" x14ac:dyDescent="0.25">
      <c r="B207" s="32" t="s">
        <v>441</v>
      </c>
    </row>
    <row r="208" spans="2:2" hidden="1" x14ac:dyDescent="0.25">
      <c r="B208" s="32" t="s">
        <v>443</v>
      </c>
    </row>
    <row r="209" spans="2:2" hidden="1" x14ac:dyDescent="0.25">
      <c r="B209" s="32" t="s">
        <v>446</v>
      </c>
    </row>
    <row r="210" spans="2:2" hidden="1" x14ac:dyDescent="0.25">
      <c r="B210" s="32" t="s">
        <v>449</v>
      </c>
    </row>
    <row r="211" spans="2:2" hidden="1" x14ac:dyDescent="0.25">
      <c r="B211" s="32" t="s">
        <v>452</v>
      </c>
    </row>
    <row r="212" spans="2:2" hidden="1" x14ac:dyDescent="0.25">
      <c r="B212" s="32" t="s">
        <v>455</v>
      </c>
    </row>
    <row r="213" spans="2:2" hidden="1" x14ac:dyDescent="0.25">
      <c r="B213" s="32" t="s">
        <v>458</v>
      </c>
    </row>
    <row r="214" spans="2:2" hidden="1" x14ac:dyDescent="0.25">
      <c r="B214" s="32" t="s">
        <v>461</v>
      </c>
    </row>
    <row r="215" spans="2:2" hidden="1" x14ac:dyDescent="0.25">
      <c r="B215" s="32" t="s">
        <v>464</v>
      </c>
    </row>
    <row r="216" spans="2:2" hidden="1" x14ac:dyDescent="0.25">
      <c r="B216" s="32" t="s">
        <v>467</v>
      </c>
    </row>
    <row r="217" spans="2:2" hidden="1" x14ac:dyDescent="0.25">
      <c r="B217" s="32" t="s">
        <v>470</v>
      </c>
    </row>
    <row r="218" spans="2:2" hidden="1" x14ac:dyDescent="0.25">
      <c r="B218" s="32" t="s">
        <v>473</v>
      </c>
    </row>
    <row r="219" spans="2:2" hidden="1" x14ac:dyDescent="0.25">
      <c r="B219" s="32" t="s">
        <v>476</v>
      </c>
    </row>
    <row r="220" spans="2:2" hidden="1" x14ac:dyDescent="0.25">
      <c r="B220" s="32" t="s">
        <v>479</v>
      </c>
    </row>
    <row r="221" spans="2:2" hidden="1" x14ac:dyDescent="0.25">
      <c r="B221" s="32" t="s">
        <v>482</v>
      </c>
    </row>
    <row r="222" spans="2:2" hidden="1" x14ac:dyDescent="0.25">
      <c r="B222" s="32" t="s">
        <v>485</v>
      </c>
    </row>
    <row r="223" spans="2:2" hidden="1" x14ac:dyDescent="0.25">
      <c r="B223" s="32" t="s">
        <v>488</v>
      </c>
    </row>
    <row r="224" spans="2:2" hidden="1" x14ac:dyDescent="0.25">
      <c r="B224" s="32" t="s">
        <v>491</v>
      </c>
    </row>
    <row r="225" spans="2:2" hidden="1" x14ac:dyDescent="0.25">
      <c r="B225" s="32" t="s">
        <v>494</v>
      </c>
    </row>
    <row r="226" spans="2:2" hidden="1" x14ac:dyDescent="0.25">
      <c r="B226" s="32" t="s">
        <v>497</v>
      </c>
    </row>
    <row r="227" spans="2:2" hidden="1" x14ac:dyDescent="0.25">
      <c r="B227" s="32" t="s">
        <v>500</v>
      </c>
    </row>
    <row r="228" spans="2:2" hidden="1" x14ac:dyDescent="0.25">
      <c r="B228" s="32" t="s">
        <v>503</v>
      </c>
    </row>
    <row r="229" spans="2:2" hidden="1" x14ac:dyDescent="0.25">
      <c r="B229" s="32" t="s">
        <v>506</v>
      </c>
    </row>
    <row r="230" spans="2:2" hidden="1" x14ac:dyDescent="0.25">
      <c r="B230" s="32" t="s">
        <v>509</v>
      </c>
    </row>
    <row r="231" spans="2:2" hidden="1" x14ac:dyDescent="0.25">
      <c r="B231" s="32" t="s">
        <v>512</v>
      </c>
    </row>
    <row r="232" spans="2:2" hidden="1" x14ac:dyDescent="0.25">
      <c r="B232" s="32" t="s">
        <v>515</v>
      </c>
    </row>
    <row r="233" spans="2:2" hidden="1" x14ac:dyDescent="0.25">
      <c r="B233" s="32" t="s">
        <v>518</v>
      </c>
    </row>
    <row r="234" spans="2:2" hidden="1" x14ac:dyDescent="0.25">
      <c r="B234" s="32" t="s">
        <v>521</v>
      </c>
    </row>
    <row r="235" spans="2:2" hidden="1" x14ac:dyDescent="0.25">
      <c r="B235" s="32" t="s">
        <v>524</v>
      </c>
    </row>
    <row r="236" spans="2:2" hidden="1" x14ac:dyDescent="0.25">
      <c r="B236" s="32" t="s">
        <v>527</v>
      </c>
    </row>
    <row r="237" spans="2:2" hidden="1" x14ac:dyDescent="0.25">
      <c r="B237" s="32" t="s">
        <v>530</v>
      </c>
    </row>
    <row r="238" spans="2:2" hidden="1" x14ac:dyDescent="0.25">
      <c r="B238" s="32" t="s">
        <v>533</v>
      </c>
    </row>
    <row r="239" spans="2:2" hidden="1" x14ac:dyDescent="0.25">
      <c r="B239" s="32" t="s">
        <v>536</v>
      </c>
    </row>
    <row r="240" spans="2:2" hidden="1" x14ac:dyDescent="0.25">
      <c r="B240" s="32" t="s">
        <v>539</v>
      </c>
    </row>
    <row r="241" spans="2:2" hidden="1" x14ac:dyDescent="0.25">
      <c r="B241" s="32" t="s">
        <v>542</v>
      </c>
    </row>
    <row r="242" spans="2:2" hidden="1" x14ac:dyDescent="0.25">
      <c r="B242" s="32" t="s">
        <v>545</v>
      </c>
    </row>
    <row r="243" spans="2:2" hidden="1" x14ac:dyDescent="0.25">
      <c r="B243" s="32" t="s">
        <v>548</v>
      </c>
    </row>
    <row r="244" spans="2:2" hidden="1" x14ac:dyDescent="0.25">
      <c r="B244" s="32" t="s">
        <v>551</v>
      </c>
    </row>
    <row r="245" spans="2:2" hidden="1" x14ac:dyDescent="0.25">
      <c r="B245" s="32" t="s">
        <v>554</v>
      </c>
    </row>
    <row r="246" spans="2:2" hidden="1" x14ac:dyDescent="0.25">
      <c r="B246" s="32" t="s">
        <v>557</v>
      </c>
    </row>
    <row r="247" spans="2:2" hidden="1" x14ac:dyDescent="0.25">
      <c r="B247" s="32" t="s">
        <v>560</v>
      </c>
    </row>
    <row r="248" spans="2:2" hidden="1" x14ac:dyDescent="0.25">
      <c r="B248" s="32" t="s">
        <v>563</v>
      </c>
    </row>
    <row r="249" spans="2:2" hidden="1" x14ac:dyDescent="0.25">
      <c r="B249" s="32" t="s">
        <v>566</v>
      </c>
    </row>
    <row r="250" spans="2:2" hidden="1" x14ac:dyDescent="0.25">
      <c r="B250" s="32" t="s">
        <v>569</v>
      </c>
    </row>
    <row r="251" spans="2:2" hidden="1" x14ac:dyDescent="0.25">
      <c r="B251" s="32" t="s">
        <v>572</v>
      </c>
    </row>
    <row r="252" spans="2:2" hidden="1" x14ac:dyDescent="0.25">
      <c r="B252" s="32" t="s">
        <v>575</v>
      </c>
    </row>
    <row r="253" spans="2:2" hidden="1" x14ac:dyDescent="0.25">
      <c r="B253" s="32" t="s">
        <v>578</v>
      </c>
    </row>
    <row r="254" spans="2:2" hidden="1" x14ac:dyDescent="0.25">
      <c r="B254" s="32" t="s">
        <v>581</v>
      </c>
    </row>
    <row r="255" spans="2:2" hidden="1" x14ac:dyDescent="0.25">
      <c r="B255" s="32" t="s">
        <v>584</v>
      </c>
    </row>
    <row r="256" spans="2:2" hidden="1" x14ac:dyDescent="0.25">
      <c r="B256" s="32" t="s">
        <v>587</v>
      </c>
    </row>
    <row r="257" spans="2:2" hidden="1" x14ac:dyDescent="0.25">
      <c r="B257" s="32" t="s">
        <v>590</v>
      </c>
    </row>
    <row r="258" spans="2:2" hidden="1" x14ac:dyDescent="0.25">
      <c r="B258" s="32" t="s">
        <v>593</v>
      </c>
    </row>
    <row r="259" spans="2:2" hidden="1" x14ac:dyDescent="0.25">
      <c r="B259" s="32" t="s">
        <v>596</v>
      </c>
    </row>
    <row r="260" spans="2:2" hidden="1" x14ac:dyDescent="0.25">
      <c r="B260" s="32" t="s">
        <v>599</v>
      </c>
    </row>
    <row r="261" spans="2:2" hidden="1" x14ac:dyDescent="0.25">
      <c r="B261" s="32" t="s">
        <v>602</v>
      </c>
    </row>
    <row r="262" spans="2:2" hidden="1" x14ac:dyDescent="0.25">
      <c r="B262" s="32" t="s">
        <v>605</v>
      </c>
    </row>
    <row r="263" spans="2:2" hidden="1" x14ac:dyDescent="0.25">
      <c r="B263" s="32" t="s">
        <v>608</v>
      </c>
    </row>
    <row r="264" spans="2:2" hidden="1" x14ac:dyDescent="0.25">
      <c r="B264" s="32" t="s">
        <v>611</v>
      </c>
    </row>
    <row r="265" spans="2:2" hidden="1" x14ac:dyDescent="0.25">
      <c r="B265" s="32" t="s">
        <v>614</v>
      </c>
    </row>
    <row r="266" spans="2:2" hidden="1" x14ac:dyDescent="0.25">
      <c r="B266" s="32" t="s">
        <v>617</v>
      </c>
    </row>
    <row r="267" spans="2:2" hidden="1" x14ac:dyDescent="0.25">
      <c r="B267" s="32" t="s">
        <v>620</v>
      </c>
    </row>
    <row r="268" spans="2:2" hidden="1" x14ac:dyDescent="0.25">
      <c r="B268" s="32" t="s">
        <v>623</v>
      </c>
    </row>
    <row r="269" spans="2:2" hidden="1" x14ac:dyDescent="0.25">
      <c r="B269" s="32" t="s">
        <v>626</v>
      </c>
    </row>
    <row r="270" spans="2:2" hidden="1" x14ac:dyDescent="0.25">
      <c r="B270" s="32" t="s">
        <v>629</v>
      </c>
    </row>
    <row r="271" spans="2:2" hidden="1" x14ac:dyDescent="0.25">
      <c r="B271" s="32" t="s">
        <v>632</v>
      </c>
    </row>
    <row r="272" spans="2:2" hidden="1" x14ac:dyDescent="0.25">
      <c r="B272" s="32" t="s">
        <v>635</v>
      </c>
    </row>
    <row r="273" spans="2:2" hidden="1" x14ac:dyDescent="0.25">
      <c r="B273" s="32" t="s">
        <v>638</v>
      </c>
    </row>
    <row r="274" spans="2:2" hidden="1" x14ac:dyDescent="0.25">
      <c r="B274" s="32" t="s">
        <v>641</v>
      </c>
    </row>
    <row r="275" spans="2:2" hidden="1" x14ac:dyDescent="0.25">
      <c r="B275" s="32" t="s">
        <v>644</v>
      </c>
    </row>
    <row r="276" spans="2:2" hidden="1" x14ac:dyDescent="0.25">
      <c r="B276" s="32" t="s">
        <v>647</v>
      </c>
    </row>
    <row r="277" spans="2:2" hidden="1" x14ac:dyDescent="0.25">
      <c r="B277" s="32" t="s">
        <v>650</v>
      </c>
    </row>
    <row r="278" spans="2:2" hidden="1" x14ac:dyDescent="0.25">
      <c r="B278" s="32" t="s">
        <v>653</v>
      </c>
    </row>
    <row r="279" spans="2:2" hidden="1" x14ac:dyDescent="0.25">
      <c r="B279" s="32" t="s">
        <v>656</v>
      </c>
    </row>
    <row r="280" spans="2:2" hidden="1" x14ac:dyDescent="0.25">
      <c r="B280" s="32" t="s">
        <v>659</v>
      </c>
    </row>
    <row r="281" spans="2:2" hidden="1" x14ac:dyDescent="0.25">
      <c r="B281" s="32" t="s">
        <v>662</v>
      </c>
    </row>
    <row r="282" spans="2:2" hidden="1" x14ac:dyDescent="0.25">
      <c r="B282" s="32" t="s">
        <v>665</v>
      </c>
    </row>
    <row r="283" spans="2:2" hidden="1" x14ac:dyDescent="0.25">
      <c r="B283" s="32" t="s">
        <v>668</v>
      </c>
    </row>
    <row r="284" spans="2:2" hidden="1" x14ac:dyDescent="0.25">
      <c r="B284" s="32" t="s">
        <v>671</v>
      </c>
    </row>
    <row r="285" spans="2:2" hidden="1" x14ac:dyDescent="0.25">
      <c r="B285" s="32" t="s">
        <v>674</v>
      </c>
    </row>
    <row r="286" spans="2:2" hidden="1" x14ac:dyDescent="0.25">
      <c r="B286" s="32" t="s">
        <v>677</v>
      </c>
    </row>
    <row r="287" spans="2:2" hidden="1" x14ac:dyDescent="0.25">
      <c r="B287" s="32" t="s">
        <v>680</v>
      </c>
    </row>
    <row r="288" spans="2:2" hidden="1" x14ac:dyDescent="0.25">
      <c r="B288" s="32" t="s">
        <v>683</v>
      </c>
    </row>
    <row r="289" spans="2:2" hidden="1" x14ac:dyDescent="0.25">
      <c r="B289" s="32" t="s">
        <v>686</v>
      </c>
    </row>
    <row r="290" spans="2:2" hidden="1" x14ac:dyDescent="0.25">
      <c r="B290" s="32" t="s">
        <v>689</v>
      </c>
    </row>
    <row r="291" spans="2:2" hidden="1" x14ac:dyDescent="0.25">
      <c r="B291" s="32" t="s">
        <v>692</v>
      </c>
    </row>
    <row r="292" spans="2:2" hidden="1" x14ac:dyDescent="0.25">
      <c r="B292" s="32" t="s">
        <v>695</v>
      </c>
    </row>
    <row r="293" spans="2:2" hidden="1" x14ac:dyDescent="0.25">
      <c r="B293" s="32" t="s">
        <v>698</v>
      </c>
    </row>
    <row r="294" spans="2:2" hidden="1" x14ac:dyDescent="0.25">
      <c r="B294" s="32" t="s">
        <v>701</v>
      </c>
    </row>
    <row r="295" spans="2:2" hidden="1" x14ac:dyDescent="0.25">
      <c r="B295" s="32" t="s">
        <v>704</v>
      </c>
    </row>
    <row r="296" spans="2:2" hidden="1" x14ac:dyDescent="0.25">
      <c r="B296" s="32" t="s">
        <v>707</v>
      </c>
    </row>
    <row r="297" spans="2:2" hidden="1" x14ac:dyDescent="0.25">
      <c r="B297" s="32" t="s">
        <v>710</v>
      </c>
    </row>
    <row r="298" spans="2:2" hidden="1" x14ac:dyDescent="0.25">
      <c r="B298" s="32" t="s">
        <v>713</v>
      </c>
    </row>
    <row r="299" spans="2:2" hidden="1" x14ac:dyDescent="0.25">
      <c r="B299" s="32" t="s">
        <v>716</v>
      </c>
    </row>
    <row r="300" spans="2:2" hidden="1" x14ac:dyDescent="0.25">
      <c r="B300" s="32" t="s">
        <v>719</v>
      </c>
    </row>
    <row r="301" spans="2:2" hidden="1" x14ac:dyDescent="0.25">
      <c r="B301" s="32" t="s">
        <v>722</v>
      </c>
    </row>
    <row r="302" spans="2:2" hidden="1" x14ac:dyDescent="0.25">
      <c r="B302" s="32" t="s">
        <v>725</v>
      </c>
    </row>
    <row r="303" spans="2:2" hidden="1" x14ac:dyDescent="0.25">
      <c r="B303" s="32" t="s">
        <v>728</v>
      </c>
    </row>
    <row r="304" spans="2:2" hidden="1" x14ac:dyDescent="0.25">
      <c r="B304" s="32" t="s">
        <v>731</v>
      </c>
    </row>
    <row r="305" spans="2:2" hidden="1" x14ac:dyDescent="0.25">
      <c r="B305" s="32" t="s">
        <v>734</v>
      </c>
    </row>
    <row r="306" spans="2:2" hidden="1" x14ac:dyDescent="0.25">
      <c r="B306" s="32" t="s">
        <v>737</v>
      </c>
    </row>
    <row r="307" spans="2:2" hidden="1" x14ac:dyDescent="0.25">
      <c r="B307" s="32" t="s">
        <v>740</v>
      </c>
    </row>
    <row r="308" spans="2:2" hidden="1" x14ac:dyDescent="0.25">
      <c r="B308" s="32" t="s">
        <v>743</v>
      </c>
    </row>
    <row r="309" spans="2:2" hidden="1" x14ac:dyDescent="0.25">
      <c r="B309" s="32" t="s">
        <v>746</v>
      </c>
    </row>
    <row r="310" spans="2:2" hidden="1" x14ac:dyDescent="0.25">
      <c r="B310" s="32" t="s">
        <v>749</v>
      </c>
    </row>
    <row r="311" spans="2:2" hidden="1" x14ac:dyDescent="0.25">
      <c r="B311" s="32" t="s">
        <v>752</v>
      </c>
    </row>
    <row r="312" spans="2:2" hidden="1" x14ac:dyDescent="0.25">
      <c r="B312" s="32" t="s">
        <v>755</v>
      </c>
    </row>
    <row r="313" spans="2:2" hidden="1" x14ac:dyDescent="0.25">
      <c r="B313" s="32" t="s">
        <v>758</v>
      </c>
    </row>
    <row r="314" spans="2:2" hidden="1" x14ac:dyDescent="0.25">
      <c r="B314" s="32" t="s">
        <v>761</v>
      </c>
    </row>
    <row r="315" spans="2:2" hidden="1" x14ac:dyDescent="0.25">
      <c r="B315" s="32" t="s">
        <v>764</v>
      </c>
    </row>
    <row r="316" spans="2:2" hidden="1" x14ac:dyDescent="0.25">
      <c r="B316" s="32" t="s">
        <v>767</v>
      </c>
    </row>
    <row r="317" spans="2:2" hidden="1" x14ac:dyDescent="0.25">
      <c r="B317" s="32" t="s">
        <v>770</v>
      </c>
    </row>
    <row r="318" spans="2:2" hidden="1" x14ac:dyDescent="0.25">
      <c r="B318" s="32" t="s">
        <v>773</v>
      </c>
    </row>
    <row r="319" spans="2:2" hidden="1" x14ac:dyDescent="0.25">
      <c r="B319" s="32" t="s">
        <v>776</v>
      </c>
    </row>
    <row r="320" spans="2:2" hidden="1" x14ac:dyDescent="0.25">
      <c r="B320" s="32" t="s">
        <v>779</v>
      </c>
    </row>
    <row r="321" spans="2:2" hidden="1" x14ac:dyDescent="0.25">
      <c r="B321" s="32" t="s">
        <v>782</v>
      </c>
    </row>
    <row r="322" spans="2:2" hidden="1" x14ac:dyDescent="0.25">
      <c r="B322" s="32" t="s">
        <v>785</v>
      </c>
    </row>
    <row r="323" spans="2:2" hidden="1" x14ac:dyDescent="0.25">
      <c r="B323" s="32" t="s">
        <v>788</v>
      </c>
    </row>
    <row r="324" spans="2:2" hidden="1" x14ac:dyDescent="0.25">
      <c r="B324" s="32" t="s">
        <v>791</v>
      </c>
    </row>
    <row r="325" spans="2:2" hidden="1" x14ac:dyDescent="0.25">
      <c r="B325" s="32" t="s">
        <v>794</v>
      </c>
    </row>
    <row r="326" spans="2:2" hidden="1" x14ac:dyDescent="0.25">
      <c r="B326" s="32" t="s">
        <v>797</v>
      </c>
    </row>
    <row r="327" spans="2:2" hidden="1" x14ac:dyDescent="0.25">
      <c r="B327" s="32" t="s">
        <v>800</v>
      </c>
    </row>
    <row r="328" spans="2:2" hidden="1" x14ac:dyDescent="0.25">
      <c r="B328" s="32" t="s">
        <v>803</v>
      </c>
    </row>
    <row r="329" spans="2:2" hidden="1" x14ac:dyDescent="0.25">
      <c r="B329" s="32" t="s">
        <v>806</v>
      </c>
    </row>
    <row r="330" spans="2:2" hidden="1" x14ac:dyDescent="0.25">
      <c r="B330" s="32" t="s">
        <v>809</v>
      </c>
    </row>
    <row r="331" spans="2:2" hidden="1" x14ac:dyDescent="0.25">
      <c r="B331" s="32" t="s">
        <v>812</v>
      </c>
    </row>
    <row r="332" spans="2:2" hidden="1" x14ac:dyDescent="0.25">
      <c r="B332" s="32" t="s">
        <v>815</v>
      </c>
    </row>
    <row r="333" spans="2:2" hidden="1" x14ac:dyDescent="0.25">
      <c r="B333" s="32" t="s">
        <v>818</v>
      </c>
    </row>
    <row r="334" spans="2:2" hidden="1" x14ac:dyDescent="0.25">
      <c r="B334" s="32" t="s">
        <v>821</v>
      </c>
    </row>
    <row r="335" spans="2:2" hidden="1" x14ac:dyDescent="0.25">
      <c r="B335" s="32" t="s">
        <v>824</v>
      </c>
    </row>
    <row r="336" spans="2:2" hidden="1" x14ac:dyDescent="0.25">
      <c r="B336" s="32" t="s">
        <v>827</v>
      </c>
    </row>
    <row r="337" spans="2:2" hidden="1" x14ac:dyDescent="0.25">
      <c r="B337" s="32" t="s">
        <v>830</v>
      </c>
    </row>
    <row r="338" spans="2:2" hidden="1" x14ac:dyDescent="0.25">
      <c r="B338" s="32" t="s">
        <v>833</v>
      </c>
    </row>
    <row r="339" spans="2:2" hidden="1" x14ac:dyDescent="0.25">
      <c r="B339" s="32" t="s">
        <v>836</v>
      </c>
    </row>
    <row r="340" spans="2:2" hidden="1" x14ac:dyDescent="0.25">
      <c r="B340" s="32" t="s">
        <v>839</v>
      </c>
    </row>
    <row r="341" spans="2:2" hidden="1" x14ac:dyDescent="0.25">
      <c r="B341" s="32" t="s">
        <v>842</v>
      </c>
    </row>
    <row r="342" spans="2:2" hidden="1" x14ac:dyDescent="0.25">
      <c r="B342" s="32" t="s">
        <v>845</v>
      </c>
    </row>
    <row r="343" spans="2:2" hidden="1" x14ac:dyDescent="0.25">
      <c r="B343" s="32" t="s">
        <v>848</v>
      </c>
    </row>
    <row r="344" spans="2:2" hidden="1" x14ac:dyDescent="0.25">
      <c r="B344" s="32" t="s">
        <v>851</v>
      </c>
    </row>
    <row r="345" spans="2:2" hidden="1" x14ac:dyDescent="0.25">
      <c r="B345" s="32" t="s">
        <v>854</v>
      </c>
    </row>
    <row r="346" spans="2:2" hidden="1" x14ac:dyDescent="0.25">
      <c r="B346" s="32" t="s">
        <v>857</v>
      </c>
    </row>
    <row r="347" spans="2:2" hidden="1" x14ac:dyDescent="0.25">
      <c r="B347" s="32" t="s">
        <v>860</v>
      </c>
    </row>
    <row r="348" spans="2:2" hidden="1" x14ac:dyDescent="0.25">
      <c r="B348" s="32" t="s">
        <v>863</v>
      </c>
    </row>
    <row r="349" spans="2:2" hidden="1" x14ac:dyDescent="0.25">
      <c r="B349" s="32" t="s">
        <v>866</v>
      </c>
    </row>
    <row r="350" spans="2:2" hidden="1" x14ac:dyDescent="0.25">
      <c r="B350" s="32" t="s">
        <v>869</v>
      </c>
    </row>
    <row r="351" spans="2:2" hidden="1" x14ac:dyDescent="0.25">
      <c r="B351" s="32" t="s">
        <v>872</v>
      </c>
    </row>
    <row r="352" spans="2:2" hidden="1" x14ac:dyDescent="0.25">
      <c r="B352" s="32" t="s">
        <v>875</v>
      </c>
    </row>
    <row r="353" spans="2:2" hidden="1" x14ac:dyDescent="0.25">
      <c r="B353" s="32" t="s">
        <v>878</v>
      </c>
    </row>
    <row r="354" spans="2:2" hidden="1" x14ac:dyDescent="0.25">
      <c r="B354" s="32" t="s">
        <v>881</v>
      </c>
    </row>
    <row r="355" spans="2:2" hidden="1" x14ac:dyDescent="0.25">
      <c r="B355" s="32" t="s">
        <v>884</v>
      </c>
    </row>
    <row r="356" spans="2:2" hidden="1" x14ac:dyDescent="0.25">
      <c r="B356" s="32" t="s">
        <v>887</v>
      </c>
    </row>
    <row r="357" spans="2:2" hidden="1" x14ac:dyDescent="0.25">
      <c r="B357" s="32" t="s">
        <v>890</v>
      </c>
    </row>
    <row r="358" spans="2:2" hidden="1" x14ac:dyDescent="0.25">
      <c r="B358" s="32" t="s">
        <v>893</v>
      </c>
    </row>
    <row r="359" spans="2:2" hidden="1" x14ac:dyDescent="0.25">
      <c r="B359" s="32" t="s">
        <v>896</v>
      </c>
    </row>
    <row r="360" spans="2:2" hidden="1" x14ac:dyDescent="0.25">
      <c r="B360" s="32" t="s">
        <v>899</v>
      </c>
    </row>
    <row r="361" spans="2:2" hidden="1" x14ac:dyDescent="0.25">
      <c r="B361" s="32" t="s">
        <v>902</v>
      </c>
    </row>
    <row r="362" spans="2:2" hidden="1" x14ac:dyDescent="0.25">
      <c r="B362" s="32" t="s">
        <v>905</v>
      </c>
    </row>
    <row r="363" spans="2:2" hidden="1" x14ac:dyDescent="0.25">
      <c r="B363" s="32" t="s">
        <v>908</v>
      </c>
    </row>
    <row r="364" spans="2:2" hidden="1" x14ac:dyDescent="0.25">
      <c r="B364" s="32" t="s">
        <v>911</v>
      </c>
    </row>
    <row r="365" spans="2:2" hidden="1" x14ac:dyDescent="0.25">
      <c r="B365" s="32" t="s">
        <v>914</v>
      </c>
    </row>
    <row r="366" spans="2:2" hidden="1" x14ac:dyDescent="0.25">
      <c r="B366" s="32" t="s">
        <v>917</v>
      </c>
    </row>
    <row r="367" spans="2:2" hidden="1" x14ac:dyDescent="0.25">
      <c r="B367" s="32" t="s">
        <v>920</v>
      </c>
    </row>
    <row r="368" spans="2:2" hidden="1" x14ac:dyDescent="0.25">
      <c r="B368" s="32" t="s">
        <v>923</v>
      </c>
    </row>
    <row r="369" spans="2:2" hidden="1" x14ac:dyDescent="0.25">
      <c r="B369" s="32" t="s">
        <v>926</v>
      </c>
    </row>
    <row r="370" spans="2:2" hidden="1" x14ac:dyDescent="0.25">
      <c r="B370" s="32" t="s">
        <v>929</v>
      </c>
    </row>
    <row r="371" spans="2:2" hidden="1" x14ac:dyDescent="0.25">
      <c r="B371" s="32" t="s">
        <v>932</v>
      </c>
    </row>
    <row r="372" spans="2:2" hidden="1" x14ac:dyDescent="0.25">
      <c r="B372" s="32" t="s">
        <v>935</v>
      </c>
    </row>
    <row r="373" spans="2:2" hidden="1" x14ac:dyDescent="0.25">
      <c r="B373" s="32" t="s">
        <v>938</v>
      </c>
    </row>
    <row r="374" spans="2:2" hidden="1" x14ac:dyDescent="0.25">
      <c r="B374" s="32" t="s">
        <v>941</v>
      </c>
    </row>
    <row r="375" spans="2:2" hidden="1" x14ac:dyDescent="0.25">
      <c r="B375" s="32" t="s">
        <v>944</v>
      </c>
    </row>
    <row r="376" spans="2:2" hidden="1" x14ac:dyDescent="0.25">
      <c r="B376" s="32" t="s">
        <v>947</v>
      </c>
    </row>
    <row r="377" spans="2:2" hidden="1" x14ac:dyDescent="0.25">
      <c r="B377" s="32" t="s">
        <v>950</v>
      </c>
    </row>
    <row r="378" spans="2:2" hidden="1" x14ac:dyDescent="0.25">
      <c r="B378" s="32" t="s">
        <v>953</v>
      </c>
    </row>
    <row r="379" spans="2:2" hidden="1" x14ac:dyDescent="0.25">
      <c r="B379" s="32" t="s">
        <v>956</v>
      </c>
    </row>
    <row r="380" spans="2:2" hidden="1" x14ac:dyDescent="0.25">
      <c r="B380" s="32" t="s">
        <v>959</v>
      </c>
    </row>
    <row r="381" spans="2:2" hidden="1" x14ac:dyDescent="0.25">
      <c r="B381" s="32" t="s">
        <v>962</v>
      </c>
    </row>
    <row r="382" spans="2:2" hidden="1" x14ac:dyDescent="0.25">
      <c r="B382" s="32" t="s">
        <v>965</v>
      </c>
    </row>
    <row r="383" spans="2:2" hidden="1" x14ac:dyDescent="0.25">
      <c r="B383" s="32" t="s">
        <v>968</v>
      </c>
    </row>
    <row r="384" spans="2:2" hidden="1" x14ac:dyDescent="0.25">
      <c r="B384" s="32" t="s">
        <v>971</v>
      </c>
    </row>
    <row r="385" spans="2:2" hidden="1" x14ac:dyDescent="0.25">
      <c r="B385" s="32" t="s">
        <v>974</v>
      </c>
    </row>
    <row r="386" spans="2:2" hidden="1" x14ac:dyDescent="0.25">
      <c r="B386" s="32" t="s">
        <v>977</v>
      </c>
    </row>
    <row r="387" spans="2:2" hidden="1" x14ac:dyDescent="0.25">
      <c r="B387" s="32" t="s">
        <v>980</v>
      </c>
    </row>
    <row r="388" spans="2:2" hidden="1" x14ac:dyDescent="0.25">
      <c r="B388" s="32" t="s">
        <v>983</v>
      </c>
    </row>
    <row r="389" spans="2:2" hidden="1" x14ac:dyDescent="0.25">
      <c r="B389" s="32" t="s">
        <v>986</v>
      </c>
    </row>
    <row r="390" spans="2:2" hidden="1" x14ac:dyDescent="0.25">
      <c r="B390" s="32" t="s">
        <v>989</v>
      </c>
    </row>
    <row r="391" spans="2:2" hidden="1" x14ac:dyDescent="0.25">
      <c r="B391" s="32" t="s">
        <v>992</v>
      </c>
    </row>
    <row r="392" spans="2:2" hidden="1" x14ac:dyDescent="0.25">
      <c r="B392" s="32" t="s">
        <v>995</v>
      </c>
    </row>
    <row r="393" spans="2:2" hidden="1" x14ac:dyDescent="0.25">
      <c r="B393" s="32" t="s">
        <v>998</v>
      </c>
    </row>
    <row r="394" spans="2:2" hidden="1" x14ac:dyDescent="0.25">
      <c r="B394" s="32" t="s">
        <v>1001</v>
      </c>
    </row>
    <row r="395" spans="2:2" hidden="1" x14ac:dyDescent="0.25">
      <c r="B395" s="32" t="s">
        <v>1004</v>
      </c>
    </row>
    <row r="396" spans="2:2" hidden="1" x14ac:dyDescent="0.25">
      <c r="B396" s="32" t="s">
        <v>1007</v>
      </c>
    </row>
    <row r="397" spans="2:2" hidden="1" x14ac:dyDescent="0.25">
      <c r="B397" s="32" t="s">
        <v>1010</v>
      </c>
    </row>
    <row r="398" spans="2:2" hidden="1" x14ac:dyDescent="0.25">
      <c r="B398" s="32" t="s">
        <v>1013</v>
      </c>
    </row>
    <row r="399" spans="2:2" hidden="1" x14ac:dyDescent="0.25">
      <c r="B399" s="32" t="s">
        <v>1016</v>
      </c>
    </row>
    <row r="400" spans="2:2" hidden="1" x14ac:dyDescent="0.25">
      <c r="B400" s="32" t="s">
        <v>1019</v>
      </c>
    </row>
    <row r="401" spans="2:2" hidden="1" x14ac:dyDescent="0.25">
      <c r="B401" s="32" t="s">
        <v>1022</v>
      </c>
    </row>
    <row r="402" spans="2:2" hidden="1" x14ac:dyDescent="0.25">
      <c r="B402" s="32" t="s">
        <v>1025</v>
      </c>
    </row>
    <row r="403" spans="2:2" hidden="1" x14ac:dyDescent="0.25">
      <c r="B403" s="32" t="s">
        <v>1028</v>
      </c>
    </row>
    <row r="404" spans="2:2" hidden="1" x14ac:dyDescent="0.25">
      <c r="B404" s="32" t="s">
        <v>1031</v>
      </c>
    </row>
    <row r="405" spans="2:2" hidden="1" x14ac:dyDescent="0.25">
      <c r="B405" s="32" t="s">
        <v>1034</v>
      </c>
    </row>
    <row r="406" spans="2:2" hidden="1" x14ac:dyDescent="0.25">
      <c r="B406" s="32" t="s">
        <v>1037</v>
      </c>
    </row>
    <row r="407" spans="2:2" hidden="1" x14ac:dyDescent="0.25">
      <c r="B407" s="32" t="s">
        <v>1040</v>
      </c>
    </row>
    <row r="408" spans="2:2" hidden="1" x14ac:dyDescent="0.25">
      <c r="B408" s="32" t="s">
        <v>1043</v>
      </c>
    </row>
    <row r="409" spans="2:2" hidden="1" x14ac:dyDescent="0.25">
      <c r="B409" s="32" t="s">
        <v>1046</v>
      </c>
    </row>
    <row r="410" spans="2:2" hidden="1" x14ac:dyDescent="0.25">
      <c r="B410" s="32" t="s">
        <v>1049</v>
      </c>
    </row>
    <row r="411" spans="2:2" hidden="1" x14ac:dyDescent="0.25">
      <c r="B411" s="32" t="s">
        <v>1052</v>
      </c>
    </row>
    <row r="412" spans="2:2" hidden="1" x14ac:dyDescent="0.25">
      <c r="B412" s="32" t="s">
        <v>1055</v>
      </c>
    </row>
    <row r="413" spans="2:2" hidden="1" x14ac:dyDescent="0.25">
      <c r="B413" s="32" t="s">
        <v>1058</v>
      </c>
    </row>
    <row r="414" spans="2:2" hidden="1" x14ac:dyDescent="0.25">
      <c r="B414" s="32" t="s">
        <v>1061</v>
      </c>
    </row>
    <row r="415" spans="2:2" hidden="1" x14ac:dyDescent="0.25">
      <c r="B415" s="32" t="s">
        <v>1064</v>
      </c>
    </row>
    <row r="416" spans="2:2" hidden="1" x14ac:dyDescent="0.25">
      <c r="B416" s="32" t="s">
        <v>1067</v>
      </c>
    </row>
    <row r="417" spans="2:2" hidden="1" x14ac:dyDescent="0.25">
      <c r="B417" s="32" t="s">
        <v>1070</v>
      </c>
    </row>
    <row r="418" spans="2:2" hidden="1" x14ac:dyDescent="0.25">
      <c r="B418" s="32" t="s">
        <v>1073</v>
      </c>
    </row>
    <row r="419" spans="2:2" hidden="1" x14ac:dyDescent="0.25">
      <c r="B419" s="32" t="s">
        <v>1076</v>
      </c>
    </row>
    <row r="420" spans="2:2" hidden="1" x14ac:dyDescent="0.25">
      <c r="B420" s="32" t="s">
        <v>1079</v>
      </c>
    </row>
    <row r="421" spans="2:2" hidden="1" x14ac:dyDescent="0.25">
      <c r="B421" s="32" t="s">
        <v>1082</v>
      </c>
    </row>
    <row r="422" spans="2:2" hidden="1" x14ac:dyDescent="0.25">
      <c r="B422" s="32" t="s">
        <v>1085</v>
      </c>
    </row>
    <row r="423" spans="2:2" hidden="1" x14ac:dyDescent="0.25">
      <c r="B423" s="32" t="s">
        <v>1088</v>
      </c>
    </row>
    <row r="424" spans="2:2" hidden="1" x14ac:dyDescent="0.25">
      <c r="B424" s="32" t="s">
        <v>1091</v>
      </c>
    </row>
    <row r="425" spans="2:2" hidden="1" x14ac:dyDescent="0.25">
      <c r="B425" s="32" t="s">
        <v>1094</v>
      </c>
    </row>
    <row r="426" spans="2:2" hidden="1" x14ac:dyDescent="0.25">
      <c r="B426" s="32" t="s">
        <v>1097</v>
      </c>
    </row>
    <row r="427" spans="2:2" hidden="1" x14ac:dyDescent="0.25">
      <c r="B427" s="32" t="s">
        <v>1100</v>
      </c>
    </row>
    <row r="428" spans="2:2" hidden="1" x14ac:dyDescent="0.25">
      <c r="B428" s="32" t="s">
        <v>1103</v>
      </c>
    </row>
    <row r="429" spans="2:2" hidden="1" x14ac:dyDescent="0.25">
      <c r="B429" s="32" t="s">
        <v>1106</v>
      </c>
    </row>
    <row r="430" spans="2:2" hidden="1" x14ac:dyDescent="0.25">
      <c r="B430" s="32" t="s">
        <v>1109</v>
      </c>
    </row>
    <row r="431" spans="2:2" hidden="1" x14ac:dyDescent="0.25">
      <c r="B431" s="32" t="s">
        <v>1112</v>
      </c>
    </row>
    <row r="432" spans="2:2" hidden="1" x14ac:dyDescent="0.25">
      <c r="B432" s="32" t="s">
        <v>1115</v>
      </c>
    </row>
    <row r="433" spans="2:2" hidden="1" x14ac:dyDescent="0.25">
      <c r="B433" s="32" t="s">
        <v>1118</v>
      </c>
    </row>
    <row r="434" spans="2:2" hidden="1" x14ac:dyDescent="0.25">
      <c r="B434" s="32" t="s">
        <v>1121</v>
      </c>
    </row>
    <row r="435" spans="2:2" hidden="1" x14ac:dyDescent="0.25">
      <c r="B435" s="32" t="s">
        <v>1124</v>
      </c>
    </row>
    <row r="436" spans="2:2" hidden="1" x14ac:dyDescent="0.25">
      <c r="B436" s="32" t="s">
        <v>1127</v>
      </c>
    </row>
    <row r="437" spans="2:2" hidden="1" x14ac:dyDescent="0.25">
      <c r="B437" s="32" t="s">
        <v>1130</v>
      </c>
    </row>
    <row r="438" spans="2:2" hidden="1" x14ac:dyDescent="0.25">
      <c r="B438" s="32" t="s">
        <v>1133</v>
      </c>
    </row>
    <row r="439" spans="2:2" hidden="1" x14ac:dyDescent="0.25">
      <c r="B439" s="32" t="s">
        <v>1136</v>
      </c>
    </row>
    <row r="440" spans="2:2" hidden="1" x14ac:dyDescent="0.25">
      <c r="B440" s="32" t="s">
        <v>1139</v>
      </c>
    </row>
    <row r="441" spans="2:2" hidden="1" x14ac:dyDescent="0.25">
      <c r="B441" s="32" t="s">
        <v>1142</v>
      </c>
    </row>
    <row r="442" spans="2:2" hidden="1" x14ac:dyDescent="0.25">
      <c r="B442" s="32" t="s">
        <v>1145</v>
      </c>
    </row>
    <row r="443" spans="2:2" hidden="1" x14ac:dyDescent="0.25">
      <c r="B443" s="32" t="s">
        <v>1148</v>
      </c>
    </row>
    <row r="444" spans="2:2" hidden="1" x14ac:dyDescent="0.25">
      <c r="B444" s="32" t="s">
        <v>1151</v>
      </c>
    </row>
    <row r="445" spans="2:2" hidden="1" x14ac:dyDescent="0.25">
      <c r="B445" s="32" t="s">
        <v>1154</v>
      </c>
    </row>
    <row r="446" spans="2:2" hidden="1" x14ac:dyDescent="0.25">
      <c r="B446" s="32" t="s">
        <v>1157</v>
      </c>
    </row>
    <row r="447" spans="2:2" hidden="1" x14ac:dyDescent="0.25">
      <c r="B447" s="32" t="s">
        <v>1160</v>
      </c>
    </row>
    <row r="448" spans="2:2" hidden="1" x14ac:dyDescent="0.25">
      <c r="B448" s="32" t="s">
        <v>1163</v>
      </c>
    </row>
    <row r="449" spans="2:2" hidden="1" x14ac:dyDescent="0.25">
      <c r="B449" s="32" t="s">
        <v>1166</v>
      </c>
    </row>
    <row r="450" spans="2:2" hidden="1" x14ac:dyDescent="0.25">
      <c r="B450" s="32" t="s">
        <v>1169</v>
      </c>
    </row>
    <row r="451" spans="2:2" hidden="1" x14ac:dyDescent="0.25">
      <c r="B451" s="32" t="s">
        <v>1172</v>
      </c>
    </row>
    <row r="452" spans="2:2" hidden="1" x14ac:dyDescent="0.25">
      <c r="B452" s="32" t="s">
        <v>1175</v>
      </c>
    </row>
    <row r="453" spans="2:2" hidden="1" x14ac:dyDescent="0.25">
      <c r="B453" s="32" t="s">
        <v>1178</v>
      </c>
    </row>
    <row r="454" spans="2:2" hidden="1" x14ac:dyDescent="0.25">
      <c r="B454" s="32" t="s">
        <v>1181</v>
      </c>
    </row>
    <row r="455" spans="2:2" hidden="1" x14ac:dyDescent="0.25">
      <c r="B455" s="32" t="s">
        <v>1184</v>
      </c>
    </row>
    <row r="456" spans="2:2" hidden="1" x14ac:dyDescent="0.25">
      <c r="B456" s="32" t="s">
        <v>1187</v>
      </c>
    </row>
    <row r="457" spans="2:2" hidden="1" x14ac:dyDescent="0.25">
      <c r="B457" s="32" t="s">
        <v>1190</v>
      </c>
    </row>
    <row r="458" spans="2:2" hidden="1" x14ac:dyDescent="0.25">
      <c r="B458" s="32" t="s">
        <v>1193</v>
      </c>
    </row>
    <row r="459" spans="2:2" hidden="1" x14ac:dyDescent="0.25">
      <c r="B459" s="32" t="s">
        <v>1196</v>
      </c>
    </row>
    <row r="460" spans="2:2" hidden="1" x14ac:dyDescent="0.25">
      <c r="B460" s="32" t="s">
        <v>1199</v>
      </c>
    </row>
    <row r="461" spans="2:2" hidden="1" x14ac:dyDescent="0.25">
      <c r="B461" s="32" t="s">
        <v>1202</v>
      </c>
    </row>
    <row r="462" spans="2:2" hidden="1" x14ac:dyDescent="0.25">
      <c r="B462" s="32" t="s">
        <v>1205</v>
      </c>
    </row>
    <row r="463" spans="2:2" hidden="1" x14ac:dyDescent="0.25">
      <c r="B463" s="32" t="s">
        <v>1208</v>
      </c>
    </row>
    <row r="464" spans="2:2" hidden="1" x14ac:dyDescent="0.25">
      <c r="B464" s="32" t="s">
        <v>1211</v>
      </c>
    </row>
    <row r="465" spans="2:2" hidden="1" x14ac:dyDescent="0.25">
      <c r="B465" s="32" t="s">
        <v>1214</v>
      </c>
    </row>
    <row r="466" spans="2:2" hidden="1" x14ac:dyDescent="0.25">
      <c r="B466" s="32" t="s">
        <v>1217</v>
      </c>
    </row>
    <row r="467" spans="2:2" hidden="1" x14ac:dyDescent="0.25">
      <c r="B467" s="32" t="s">
        <v>1220</v>
      </c>
    </row>
    <row r="468" spans="2:2" hidden="1" x14ac:dyDescent="0.25">
      <c r="B468" s="32" t="s">
        <v>1223</v>
      </c>
    </row>
    <row r="469" spans="2:2" hidden="1" x14ac:dyDescent="0.25">
      <c r="B469" s="32" t="s">
        <v>1226</v>
      </c>
    </row>
    <row r="470" spans="2:2" hidden="1" x14ac:dyDescent="0.25">
      <c r="B470" s="32" t="s">
        <v>1229</v>
      </c>
    </row>
    <row r="471" spans="2:2" hidden="1" x14ac:dyDescent="0.25">
      <c r="B471" s="32" t="s">
        <v>1232</v>
      </c>
    </row>
    <row r="472" spans="2:2" hidden="1" x14ac:dyDescent="0.25">
      <c r="B472" s="32" t="s">
        <v>1235</v>
      </c>
    </row>
    <row r="473" spans="2:2" hidden="1" x14ac:dyDescent="0.25">
      <c r="B473" s="32" t="s">
        <v>1238</v>
      </c>
    </row>
    <row r="474" spans="2:2" hidden="1" x14ac:dyDescent="0.25">
      <c r="B474" s="32" t="s">
        <v>1241</v>
      </c>
    </row>
    <row r="475" spans="2:2" hidden="1" x14ac:dyDescent="0.25">
      <c r="B475" s="32" t="s">
        <v>1244</v>
      </c>
    </row>
    <row r="476" spans="2:2" hidden="1" x14ac:dyDescent="0.25">
      <c r="B476" s="32" t="s">
        <v>1246</v>
      </c>
    </row>
    <row r="477" spans="2:2" hidden="1" x14ac:dyDescent="0.25">
      <c r="B477" s="32" t="s">
        <v>1248</v>
      </c>
    </row>
    <row r="478" spans="2:2" hidden="1" x14ac:dyDescent="0.25">
      <c r="B478" s="32" t="s">
        <v>1250</v>
      </c>
    </row>
    <row r="479" spans="2:2" hidden="1" x14ac:dyDescent="0.25">
      <c r="B479" s="32" t="s">
        <v>1252</v>
      </c>
    </row>
    <row r="480" spans="2:2" hidden="1" x14ac:dyDescent="0.25">
      <c r="B480" s="32" t="s">
        <v>1255</v>
      </c>
    </row>
    <row r="481" spans="2:2" hidden="1" x14ac:dyDescent="0.25">
      <c r="B481" s="32" t="s">
        <v>1258</v>
      </c>
    </row>
    <row r="482" spans="2:2" hidden="1" x14ac:dyDescent="0.25">
      <c r="B482" s="32" t="s">
        <v>1261</v>
      </c>
    </row>
    <row r="483" spans="2:2" hidden="1" x14ac:dyDescent="0.25">
      <c r="B483" s="32" t="s">
        <v>1264</v>
      </c>
    </row>
    <row r="484" spans="2:2" hidden="1" x14ac:dyDescent="0.25">
      <c r="B484" s="32" t="s">
        <v>1267</v>
      </c>
    </row>
    <row r="485" spans="2:2" hidden="1" x14ac:dyDescent="0.25">
      <c r="B485" s="32" t="s">
        <v>1270</v>
      </c>
    </row>
    <row r="486" spans="2:2" hidden="1" x14ac:dyDescent="0.25">
      <c r="B486" s="32" t="s">
        <v>1273</v>
      </c>
    </row>
    <row r="487" spans="2:2" hidden="1" x14ac:dyDescent="0.25">
      <c r="B487" s="32" t="s">
        <v>1276</v>
      </c>
    </row>
    <row r="488" spans="2:2" hidden="1" x14ac:dyDescent="0.25">
      <c r="B488" s="32" t="s">
        <v>1279</v>
      </c>
    </row>
    <row r="489" spans="2:2" hidden="1" x14ac:dyDescent="0.25">
      <c r="B489" s="32" t="s">
        <v>1282</v>
      </c>
    </row>
    <row r="490" spans="2:2" hidden="1" x14ac:dyDescent="0.25">
      <c r="B490" s="32" t="s">
        <v>1285</v>
      </c>
    </row>
    <row r="491" spans="2:2" hidden="1" x14ac:dyDescent="0.25">
      <c r="B491" s="32" t="s">
        <v>1288</v>
      </c>
    </row>
    <row r="492" spans="2:2" hidden="1" x14ac:dyDescent="0.25">
      <c r="B492" s="32" t="s">
        <v>1291</v>
      </c>
    </row>
    <row r="493" spans="2:2" hidden="1" x14ac:dyDescent="0.25">
      <c r="B493" s="32" t="s">
        <v>1294</v>
      </c>
    </row>
    <row r="494" spans="2:2" hidden="1" x14ac:dyDescent="0.25">
      <c r="B494" s="32" t="s">
        <v>1297</v>
      </c>
    </row>
    <row r="495" spans="2:2" hidden="1" x14ac:dyDescent="0.25">
      <c r="B495" s="32" t="s">
        <v>1300</v>
      </c>
    </row>
    <row r="496" spans="2:2" hidden="1" x14ac:dyDescent="0.25">
      <c r="B496" s="32" t="s">
        <v>1303</v>
      </c>
    </row>
    <row r="497" spans="2:2" hidden="1" x14ac:dyDescent="0.25">
      <c r="B497" s="32" t="s">
        <v>1306</v>
      </c>
    </row>
    <row r="498" spans="2:2" hidden="1" x14ac:dyDescent="0.25">
      <c r="B498" s="32" t="s">
        <v>1309</v>
      </c>
    </row>
    <row r="499" spans="2:2" hidden="1" x14ac:dyDescent="0.25">
      <c r="B499" s="32" t="s">
        <v>1312</v>
      </c>
    </row>
    <row r="500" spans="2:2" hidden="1" x14ac:dyDescent="0.25">
      <c r="B500" s="32" t="s">
        <v>1315</v>
      </c>
    </row>
    <row r="501" spans="2:2" hidden="1" x14ac:dyDescent="0.25">
      <c r="B501" s="32" t="s">
        <v>1318</v>
      </c>
    </row>
    <row r="502" spans="2:2" hidden="1" x14ac:dyDescent="0.25">
      <c r="B502" s="32" t="s">
        <v>1321</v>
      </c>
    </row>
    <row r="503" spans="2:2" hidden="1" x14ac:dyDescent="0.25">
      <c r="B503" s="32" t="s">
        <v>1324</v>
      </c>
    </row>
    <row r="504" spans="2:2" hidden="1" x14ac:dyDescent="0.25">
      <c r="B504" s="32" t="s">
        <v>1327</v>
      </c>
    </row>
    <row r="505" spans="2:2" hidden="1" x14ac:dyDescent="0.25">
      <c r="B505" s="32" t="s">
        <v>1330</v>
      </c>
    </row>
    <row r="506" spans="2:2" hidden="1" x14ac:dyDescent="0.25">
      <c r="B506" s="32" t="s">
        <v>1333</v>
      </c>
    </row>
    <row r="507" spans="2:2" hidden="1" x14ac:dyDescent="0.25">
      <c r="B507" s="32" t="s">
        <v>1336</v>
      </c>
    </row>
    <row r="508" spans="2:2" hidden="1" x14ac:dyDescent="0.25">
      <c r="B508" s="32" t="s">
        <v>1339</v>
      </c>
    </row>
    <row r="509" spans="2:2" hidden="1" x14ac:dyDescent="0.25">
      <c r="B509" s="32" t="s">
        <v>1342</v>
      </c>
    </row>
    <row r="510" spans="2:2" hidden="1" x14ac:dyDescent="0.25">
      <c r="B510" s="32" t="s">
        <v>1345</v>
      </c>
    </row>
    <row r="511" spans="2:2" hidden="1" x14ac:dyDescent="0.25">
      <c r="B511" s="32" t="s">
        <v>1348</v>
      </c>
    </row>
    <row r="512" spans="2:2" hidden="1" x14ac:dyDescent="0.25">
      <c r="B512" s="32" t="s">
        <v>1351</v>
      </c>
    </row>
    <row r="513" spans="2:2" hidden="1" x14ac:dyDescent="0.25">
      <c r="B513" s="32" t="s">
        <v>1354</v>
      </c>
    </row>
    <row r="514" spans="2:2" hidden="1" x14ac:dyDescent="0.25">
      <c r="B514" s="32" t="s">
        <v>1357</v>
      </c>
    </row>
    <row r="515" spans="2:2" hidden="1" x14ac:dyDescent="0.25">
      <c r="B515" s="32" t="s">
        <v>1360</v>
      </c>
    </row>
    <row r="516" spans="2:2" hidden="1" x14ac:dyDescent="0.25">
      <c r="B516" s="32" t="s">
        <v>1363</v>
      </c>
    </row>
    <row r="517" spans="2:2" hidden="1" x14ac:dyDescent="0.25">
      <c r="B517" s="32" t="s">
        <v>1366</v>
      </c>
    </row>
    <row r="518" spans="2:2" hidden="1" x14ac:dyDescent="0.25">
      <c r="B518" s="32" t="s">
        <v>1369</v>
      </c>
    </row>
    <row r="519" spans="2:2" hidden="1" x14ac:dyDescent="0.25">
      <c r="B519" s="32" t="s">
        <v>1372</v>
      </c>
    </row>
    <row r="520" spans="2:2" hidden="1" x14ac:dyDescent="0.25">
      <c r="B520" s="32" t="s">
        <v>1375</v>
      </c>
    </row>
    <row r="521" spans="2:2" hidden="1" x14ac:dyDescent="0.25">
      <c r="B521" s="32" t="s">
        <v>1378</v>
      </c>
    </row>
    <row r="522" spans="2:2" hidden="1" x14ac:dyDescent="0.25">
      <c r="B522" s="32" t="s">
        <v>1381</v>
      </c>
    </row>
    <row r="523" spans="2:2" hidden="1" x14ac:dyDescent="0.25">
      <c r="B523" s="32" t="s">
        <v>1384</v>
      </c>
    </row>
    <row r="524" spans="2:2" hidden="1" x14ac:dyDescent="0.25">
      <c r="B524" s="32" t="s">
        <v>1387</v>
      </c>
    </row>
    <row r="525" spans="2:2" hidden="1" x14ac:dyDescent="0.25">
      <c r="B525" s="32" t="s">
        <v>1390</v>
      </c>
    </row>
    <row r="526" spans="2:2" hidden="1" x14ac:dyDescent="0.25">
      <c r="B526" s="32" t="s">
        <v>1393</v>
      </c>
    </row>
    <row r="527" spans="2:2" hidden="1" x14ac:dyDescent="0.25">
      <c r="B527" s="32" t="s">
        <v>1396</v>
      </c>
    </row>
    <row r="528" spans="2:2" hidden="1" x14ac:dyDescent="0.25">
      <c r="B528" s="32" t="s">
        <v>1399</v>
      </c>
    </row>
    <row r="529" spans="2:2" hidden="1" x14ac:dyDescent="0.25">
      <c r="B529" s="32" t="s">
        <v>1402</v>
      </c>
    </row>
    <row r="530" spans="2:2" hidden="1" x14ac:dyDescent="0.25">
      <c r="B530" s="32" t="s">
        <v>1404</v>
      </c>
    </row>
    <row r="531" spans="2:2" hidden="1" x14ac:dyDescent="0.25">
      <c r="B531" s="32" t="s">
        <v>1407</v>
      </c>
    </row>
    <row r="532" spans="2:2" hidden="1" x14ac:dyDescent="0.25">
      <c r="B532" s="32" t="s">
        <v>1410</v>
      </c>
    </row>
    <row r="533" spans="2:2" hidden="1" x14ac:dyDescent="0.25">
      <c r="B533" s="32" t="s">
        <v>1413</v>
      </c>
    </row>
    <row r="534" spans="2:2" hidden="1" x14ac:dyDescent="0.25">
      <c r="B534" s="32" t="s">
        <v>1416</v>
      </c>
    </row>
    <row r="535" spans="2:2" hidden="1" x14ac:dyDescent="0.25">
      <c r="B535" s="32" t="s">
        <v>1419</v>
      </c>
    </row>
    <row r="536" spans="2:2" hidden="1" x14ac:dyDescent="0.25">
      <c r="B536" s="32" t="s">
        <v>1422</v>
      </c>
    </row>
    <row r="537" spans="2:2" hidden="1" x14ac:dyDescent="0.25">
      <c r="B537" s="32" t="s">
        <v>1425</v>
      </c>
    </row>
    <row r="538" spans="2:2" hidden="1" x14ac:dyDescent="0.25">
      <c r="B538" s="32" t="s">
        <v>1428</v>
      </c>
    </row>
    <row r="539" spans="2:2" hidden="1" x14ac:dyDescent="0.25">
      <c r="B539" s="32" t="s">
        <v>1431</v>
      </c>
    </row>
    <row r="540" spans="2:2" hidden="1" x14ac:dyDescent="0.25">
      <c r="B540" s="32" t="s">
        <v>1434</v>
      </c>
    </row>
    <row r="541" spans="2:2" hidden="1" x14ac:dyDescent="0.25">
      <c r="B541" s="32" t="s">
        <v>1437</v>
      </c>
    </row>
    <row r="542" spans="2:2" hidden="1" x14ac:dyDescent="0.25">
      <c r="B542" s="32" t="s">
        <v>1440</v>
      </c>
    </row>
    <row r="543" spans="2:2" hidden="1" x14ac:dyDescent="0.25">
      <c r="B543" s="32" t="s">
        <v>1443</v>
      </c>
    </row>
    <row r="544" spans="2:2" hidden="1" x14ac:dyDescent="0.25">
      <c r="B544" s="32" t="s">
        <v>1446</v>
      </c>
    </row>
    <row r="545" spans="2:2" hidden="1" x14ac:dyDescent="0.25">
      <c r="B545" s="32" t="s">
        <v>1449</v>
      </c>
    </row>
    <row r="546" spans="2:2" hidden="1" x14ac:dyDescent="0.25">
      <c r="B546" s="32" t="s">
        <v>1452</v>
      </c>
    </row>
    <row r="547" spans="2:2" hidden="1" x14ac:dyDescent="0.25">
      <c r="B547" s="32" t="s">
        <v>1455</v>
      </c>
    </row>
    <row r="548" spans="2:2" hidden="1" x14ac:dyDescent="0.25">
      <c r="B548" s="32" t="s">
        <v>1458</v>
      </c>
    </row>
    <row r="549" spans="2:2" hidden="1" x14ac:dyDescent="0.25">
      <c r="B549" s="32" t="s">
        <v>1461</v>
      </c>
    </row>
    <row r="550" spans="2:2" hidden="1" x14ac:dyDescent="0.25">
      <c r="B550" s="32" t="s">
        <v>1464</v>
      </c>
    </row>
    <row r="551" spans="2:2" hidden="1" x14ac:dyDescent="0.25">
      <c r="B551" s="32" t="s">
        <v>1467</v>
      </c>
    </row>
    <row r="552" spans="2:2" hidden="1" x14ac:dyDescent="0.25">
      <c r="B552" s="32" t="s">
        <v>1470</v>
      </c>
    </row>
    <row r="553" spans="2:2" hidden="1" x14ac:dyDescent="0.25">
      <c r="B553" s="32" t="s">
        <v>1473</v>
      </c>
    </row>
    <row r="554" spans="2:2" hidden="1" x14ac:dyDescent="0.25">
      <c r="B554" s="32" t="s">
        <v>1476</v>
      </c>
    </row>
    <row r="555" spans="2:2" hidden="1" x14ac:dyDescent="0.25">
      <c r="B555" s="32" t="s">
        <v>1479</v>
      </c>
    </row>
    <row r="556" spans="2:2" hidden="1" x14ac:dyDescent="0.25">
      <c r="B556" s="32" t="s">
        <v>1482</v>
      </c>
    </row>
    <row r="557" spans="2:2" hidden="1" x14ac:dyDescent="0.25">
      <c r="B557" s="32" t="s">
        <v>1485</v>
      </c>
    </row>
    <row r="558" spans="2:2" hidden="1" x14ac:dyDescent="0.25">
      <c r="B558" s="32" t="s">
        <v>1488</v>
      </c>
    </row>
    <row r="559" spans="2:2" hidden="1" x14ac:dyDescent="0.25">
      <c r="B559" s="32" t="s">
        <v>1490</v>
      </c>
    </row>
    <row r="560" spans="2:2" hidden="1" x14ac:dyDescent="0.25">
      <c r="B560" s="32" t="s">
        <v>1492</v>
      </c>
    </row>
    <row r="561" spans="2:2" hidden="1" x14ac:dyDescent="0.25">
      <c r="B561" s="32" t="s">
        <v>1494</v>
      </c>
    </row>
    <row r="562" spans="2:2" hidden="1" x14ac:dyDescent="0.25">
      <c r="B562" s="32" t="s">
        <v>1496</v>
      </c>
    </row>
    <row r="563" spans="2:2" hidden="1" x14ac:dyDescent="0.25">
      <c r="B563" s="32" t="s">
        <v>1498</v>
      </c>
    </row>
    <row r="564" spans="2:2" hidden="1" x14ac:dyDescent="0.25">
      <c r="B564" s="32" t="s">
        <v>1500</v>
      </c>
    </row>
    <row r="565" spans="2:2" hidden="1" x14ac:dyDescent="0.25">
      <c r="B565" s="32" t="s">
        <v>1502</v>
      </c>
    </row>
    <row r="566" spans="2:2" hidden="1" x14ac:dyDescent="0.25">
      <c r="B566" s="32" t="s">
        <v>1504</v>
      </c>
    </row>
    <row r="567" spans="2:2" hidden="1" x14ac:dyDescent="0.25">
      <c r="B567" s="32" t="s">
        <v>1506</v>
      </c>
    </row>
    <row r="568" spans="2:2" hidden="1" x14ac:dyDescent="0.25">
      <c r="B568" s="32" t="s">
        <v>1509</v>
      </c>
    </row>
    <row r="569" spans="2:2" hidden="1" x14ac:dyDescent="0.25">
      <c r="B569" s="32" t="s">
        <v>1512</v>
      </c>
    </row>
    <row r="570" spans="2:2" hidden="1" x14ac:dyDescent="0.25">
      <c r="B570" s="32" t="s">
        <v>1514</v>
      </c>
    </row>
    <row r="571" spans="2:2" hidden="1" x14ac:dyDescent="0.25">
      <c r="B571" s="32" t="s">
        <v>1517</v>
      </c>
    </row>
    <row r="572" spans="2:2" hidden="1" x14ac:dyDescent="0.25">
      <c r="B572" s="32" t="s">
        <v>1520</v>
      </c>
    </row>
    <row r="573" spans="2:2" hidden="1" x14ac:dyDescent="0.25">
      <c r="B573" s="32" t="s">
        <v>1523</v>
      </c>
    </row>
    <row r="574" spans="2:2" hidden="1" x14ac:dyDescent="0.25">
      <c r="B574" s="32" t="s">
        <v>1526</v>
      </c>
    </row>
    <row r="575" spans="2:2" hidden="1" x14ac:dyDescent="0.25">
      <c r="B575" s="32" t="s">
        <v>1529</v>
      </c>
    </row>
    <row r="576" spans="2:2" hidden="1" x14ac:dyDescent="0.25">
      <c r="B576" s="32" t="s">
        <v>1532</v>
      </c>
    </row>
    <row r="577" spans="2:2" hidden="1" x14ac:dyDescent="0.25">
      <c r="B577" s="32" t="s">
        <v>1535</v>
      </c>
    </row>
    <row r="578" spans="2:2" hidden="1" x14ac:dyDescent="0.25">
      <c r="B578" s="32" t="s">
        <v>1538</v>
      </c>
    </row>
    <row r="579" spans="2:2" hidden="1" x14ac:dyDescent="0.25">
      <c r="B579" s="32" t="s">
        <v>1541</v>
      </c>
    </row>
    <row r="580" spans="2:2" hidden="1" x14ac:dyDescent="0.25">
      <c r="B580" s="32" t="s">
        <v>1544</v>
      </c>
    </row>
    <row r="581" spans="2:2" hidden="1" x14ac:dyDescent="0.25">
      <c r="B581" s="32" t="s">
        <v>1547</v>
      </c>
    </row>
    <row r="582" spans="2:2" hidden="1" x14ac:dyDescent="0.25">
      <c r="B582" s="32" t="s">
        <v>1550</v>
      </c>
    </row>
    <row r="583" spans="2:2" hidden="1" x14ac:dyDescent="0.25">
      <c r="B583" s="32" t="s">
        <v>1553</v>
      </c>
    </row>
    <row r="584" spans="2:2" hidden="1" x14ac:dyDescent="0.25">
      <c r="B584" s="32" t="s">
        <v>1556</v>
      </c>
    </row>
    <row r="585" spans="2:2" hidden="1" x14ac:dyDescent="0.25">
      <c r="B585" s="32" t="s">
        <v>1559</v>
      </c>
    </row>
    <row r="586" spans="2:2" hidden="1" x14ac:dyDescent="0.25">
      <c r="B586" s="32" t="s">
        <v>1562</v>
      </c>
    </row>
    <row r="587" spans="2:2" hidden="1" x14ac:dyDescent="0.25">
      <c r="B587" s="32" t="s">
        <v>1565</v>
      </c>
    </row>
    <row r="588" spans="2:2" hidden="1" x14ac:dyDescent="0.25">
      <c r="B588" s="32" t="s">
        <v>1568</v>
      </c>
    </row>
    <row r="589" spans="2:2" hidden="1" x14ac:dyDescent="0.25">
      <c r="B589" s="32" t="s">
        <v>1571</v>
      </c>
    </row>
    <row r="590" spans="2:2" hidden="1" x14ac:dyDescent="0.25">
      <c r="B590" s="32" t="s">
        <v>1574</v>
      </c>
    </row>
    <row r="591" spans="2:2" hidden="1" x14ac:dyDescent="0.25">
      <c r="B591" s="32" t="s">
        <v>1577</v>
      </c>
    </row>
    <row r="592" spans="2:2" hidden="1" x14ac:dyDescent="0.25">
      <c r="B592" s="32" t="s">
        <v>1580</v>
      </c>
    </row>
    <row r="593" spans="2:2" hidden="1" x14ac:dyDescent="0.25">
      <c r="B593" s="32" t="s">
        <v>1583</v>
      </c>
    </row>
    <row r="594" spans="2:2" hidden="1" x14ac:dyDescent="0.25">
      <c r="B594" s="32" t="s">
        <v>1586</v>
      </c>
    </row>
    <row r="595" spans="2:2" hidden="1" x14ac:dyDescent="0.25">
      <c r="B595" s="32" t="s">
        <v>1589</v>
      </c>
    </row>
    <row r="596" spans="2:2" hidden="1" x14ac:dyDescent="0.25">
      <c r="B596" s="32" t="s">
        <v>1592</v>
      </c>
    </row>
    <row r="597" spans="2:2" hidden="1" x14ac:dyDescent="0.25">
      <c r="B597" s="32" t="s">
        <v>1595</v>
      </c>
    </row>
    <row r="598" spans="2:2" hidden="1" x14ac:dyDescent="0.25">
      <c r="B598" s="32" t="s">
        <v>1598</v>
      </c>
    </row>
    <row r="599" spans="2:2" hidden="1" x14ac:dyDescent="0.25">
      <c r="B599" s="32" t="s">
        <v>1601</v>
      </c>
    </row>
    <row r="600" spans="2:2" hidden="1" x14ac:dyDescent="0.25">
      <c r="B600" s="32" t="s">
        <v>1604</v>
      </c>
    </row>
    <row r="601" spans="2:2" hidden="1" x14ac:dyDescent="0.25">
      <c r="B601" s="32" t="s">
        <v>1607</v>
      </c>
    </row>
    <row r="602" spans="2:2" hidden="1" x14ac:dyDescent="0.25">
      <c r="B602" s="32" t="s">
        <v>1609</v>
      </c>
    </row>
    <row r="603" spans="2:2" hidden="1" x14ac:dyDescent="0.25">
      <c r="B603" s="32" t="s">
        <v>1611</v>
      </c>
    </row>
    <row r="604" spans="2:2" hidden="1" x14ac:dyDescent="0.25">
      <c r="B604" s="32" t="s">
        <v>1613</v>
      </c>
    </row>
    <row r="605" spans="2:2" hidden="1" x14ac:dyDescent="0.25">
      <c r="B605" s="32" t="s">
        <v>1615</v>
      </c>
    </row>
    <row r="606" spans="2:2" hidden="1" x14ac:dyDescent="0.25">
      <c r="B606" s="32" t="s">
        <v>1618</v>
      </c>
    </row>
    <row r="607" spans="2:2" hidden="1" x14ac:dyDescent="0.25">
      <c r="B607" s="32" t="s">
        <v>1621</v>
      </c>
    </row>
    <row r="608" spans="2:2" hidden="1" x14ac:dyDescent="0.25">
      <c r="B608" s="32" t="s">
        <v>1624</v>
      </c>
    </row>
    <row r="609" spans="2:2" hidden="1" x14ac:dyDescent="0.25">
      <c r="B609" s="32" t="s">
        <v>1627</v>
      </c>
    </row>
    <row r="610" spans="2:2" hidden="1" x14ac:dyDescent="0.25">
      <c r="B610" s="32" t="s">
        <v>1630</v>
      </c>
    </row>
    <row r="611" spans="2:2" hidden="1" x14ac:dyDescent="0.25">
      <c r="B611" s="32" t="s">
        <v>1633</v>
      </c>
    </row>
    <row r="612" spans="2:2" hidden="1" x14ac:dyDescent="0.25">
      <c r="B612" s="32" t="s">
        <v>1636</v>
      </c>
    </row>
    <row r="613" spans="2:2" hidden="1" x14ac:dyDescent="0.25">
      <c r="B613" s="32" t="s">
        <v>1639</v>
      </c>
    </row>
    <row r="614" spans="2:2" hidden="1" x14ac:dyDescent="0.25">
      <c r="B614" s="32" t="s">
        <v>1642</v>
      </c>
    </row>
    <row r="615" spans="2:2" hidden="1" x14ac:dyDescent="0.25">
      <c r="B615" s="32" t="s">
        <v>1645</v>
      </c>
    </row>
    <row r="616" spans="2:2" hidden="1" x14ac:dyDescent="0.25">
      <c r="B616" s="32" t="s">
        <v>1648</v>
      </c>
    </row>
    <row r="617" spans="2:2" hidden="1" x14ac:dyDescent="0.25">
      <c r="B617" s="32" t="s">
        <v>1651</v>
      </c>
    </row>
    <row r="618" spans="2:2" hidden="1" x14ac:dyDescent="0.25">
      <c r="B618" s="32" t="s">
        <v>1654</v>
      </c>
    </row>
    <row r="619" spans="2:2" hidden="1" x14ac:dyDescent="0.25">
      <c r="B619" s="32" t="s">
        <v>1657</v>
      </c>
    </row>
    <row r="620" spans="2:2" hidden="1" x14ac:dyDescent="0.25">
      <c r="B620" s="32" t="s">
        <v>1660</v>
      </c>
    </row>
    <row r="621" spans="2:2" hidden="1" x14ac:dyDescent="0.25">
      <c r="B621" s="32" t="s">
        <v>1663</v>
      </c>
    </row>
    <row r="622" spans="2:2" hidden="1" x14ac:dyDescent="0.25">
      <c r="B622" s="32" t="s">
        <v>1666</v>
      </c>
    </row>
    <row r="623" spans="2:2" hidden="1" x14ac:dyDescent="0.25">
      <c r="B623" s="32" t="s">
        <v>1669</v>
      </c>
    </row>
    <row r="624" spans="2:2" hidden="1" x14ac:dyDescent="0.25">
      <c r="B624" s="32" t="s">
        <v>1672</v>
      </c>
    </row>
    <row r="625" spans="2:2" hidden="1" x14ac:dyDescent="0.25">
      <c r="B625" s="32" t="s">
        <v>1675</v>
      </c>
    </row>
    <row r="626" spans="2:2" hidden="1" x14ac:dyDescent="0.25">
      <c r="B626" s="32" t="s">
        <v>1678</v>
      </c>
    </row>
    <row r="627" spans="2:2" hidden="1" x14ac:dyDescent="0.25">
      <c r="B627" s="32" t="s">
        <v>1681</v>
      </c>
    </row>
    <row r="628" spans="2:2" hidden="1" x14ac:dyDescent="0.25">
      <c r="B628" s="32" t="s">
        <v>1684</v>
      </c>
    </row>
    <row r="629" spans="2:2" hidden="1" x14ac:dyDescent="0.25">
      <c r="B629" s="32" t="s">
        <v>1687</v>
      </c>
    </row>
    <row r="630" spans="2:2" hidden="1" x14ac:dyDescent="0.25">
      <c r="B630" s="32" t="s">
        <v>1690</v>
      </c>
    </row>
    <row r="631" spans="2:2" hidden="1" x14ac:dyDescent="0.25">
      <c r="B631" s="32" t="s">
        <v>1693</v>
      </c>
    </row>
    <row r="632" spans="2:2" hidden="1" x14ac:dyDescent="0.25">
      <c r="B632" s="32" t="s">
        <v>1696</v>
      </c>
    </row>
    <row r="633" spans="2:2" hidden="1" x14ac:dyDescent="0.25">
      <c r="B633" s="32" t="s">
        <v>1699</v>
      </c>
    </row>
    <row r="634" spans="2:2" hidden="1" x14ac:dyDescent="0.25">
      <c r="B634" s="32" t="s">
        <v>1702</v>
      </c>
    </row>
    <row r="635" spans="2:2" hidden="1" x14ac:dyDescent="0.25">
      <c r="B635" s="32" t="s">
        <v>1705</v>
      </c>
    </row>
    <row r="636" spans="2:2" hidden="1" x14ac:dyDescent="0.25">
      <c r="B636" s="32" t="s">
        <v>1708</v>
      </c>
    </row>
    <row r="637" spans="2:2" hidden="1" x14ac:dyDescent="0.25">
      <c r="B637" s="32" t="s">
        <v>1711</v>
      </c>
    </row>
    <row r="638" spans="2:2" hidden="1" x14ac:dyDescent="0.25">
      <c r="B638" s="32" t="s">
        <v>1714</v>
      </c>
    </row>
    <row r="639" spans="2:2" hidden="1" x14ac:dyDescent="0.25">
      <c r="B639" s="32" t="s">
        <v>1717</v>
      </c>
    </row>
    <row r="640" spans="2:2" hidden="1" x14ac:dyDescent="0.25">
      <c r="B640" s="32" t="s">
        <v>1720</v>
      </c>
    </row>
    <row r="641" spans="2:2" hidden="1" x14ac:dyDescent="0.25">
      <c r="B641" s="32" t="s">
        <v>1723</v>
      </c>
    </row>
    <row r="642" spans="2:2" hidden="1" x14ac:dyDescent="0.25">
      <c r="B642" s="32" t="s">
        <v>1726</v>
      </c>
    </row>
    <row r="643" spans="2:2" hidden="1" x14ac:dyDescent="0.25">
      <c r="B643" s="32" t="s">
        <v>1729</v>
      </c>
    </row>
    <row r="644" spans="2:2" hidden="1" x14ac:dyDescent="0.25">
      <c r="B644" s="32" t="s">
        <v>1732</v>
      </c>
    </row>
    <row r="645" spans="2:2" hidden="1" x14ac:dyDescent="0.25">
      <c r="B645" s="32" t="s">
        <v>1735</v>
      </c>
    </row>
    <row r="646" spans="2:2" hidden="1" x14ac:dyDescent="0.25">
      <c r="B646" s="32" t="s">
        <v>1738</v>
      </c>
    </row>
    <row r="647" spans="2:2" hidden="1" x14ac:dyDescent="0.25">
      <c r="B647" s="32" t="s">
        <v>1741</v>
      </c>
    </row>
    <row r="648" spans="2:2" hidden="1" x14ac:dyDescent="0.25">
      <c r="B648" s="32" t="s">
        <v>1744</v>
      </c>
    </row>
    <row r="649" spans="2:2" hidden="1" x14ac:dyDescent="0.25">
      <c r="B649" s="32" t="s">
        <v>1747</v>
      </c>
    </row>
    <row r="650" spans="2:2" hidden="1" x14ac:dyDescent="0.25">
      <c r="B650" s="32" t="s">
        <v>1750</v>
      </c>
    </row>
    <row r="651" spans="2:2" hidden="1" x14ac:dyDescent="0.25">
      <c r="B651" s="32" t="s">
        <v>1753</v>
      </c>
    </row>
    <row r="652" spans="2:2" hidden="1" x14ac:dyDescent="0.25">
      <c r="B652" s="32" t="s">
        <v>1756</v>
      </c>
    </row>
    <row r="653" spans="2:2" hidden="1" x14ac:dyDescent="0.25">
      <c r="B653" s="32" t="s">
        <v>1759</v>
      </c>
    </row>
    <row r="654" spans="2:2" hidden="1" x14ac:dyDescent="0.25">
      <c r="B654" s="32" t="s">
        <v>1762</v>
      </c>
    </row>
    <row r="655" spans="2:2" hidden="1" x14ac:dyDescent="0.25">
      <c r="B655" s="32" t="s">
        <v>1765</v>
      </c>
    </row>
    <row r="656" spans="2:2" hidden="1" x14ac:dyDescent="0.25">
      <c r="B656" s="32" t="s">
        <v>1768</v>
      </c>
    </row>
    <row r="657" spans="2:2" hidden="1" x14ac:dyDescent="0.25">
      <c r="B657" s="32" t="s">
        <v>1771</v>
      </c>
    </row>
    <row r="658" spans="2:2" hidden="1" x14ac:dyDescent="0.25">
      <c r="B658" s="32" t="s">
        <v>1774</v>
      </c>
    </row>
    <row r="659" spans="2:2" hidden="1" x14ac:dyDescent="0.25">
      <c r="B659" s="32" t="s">
        <v>1777</v>
      </c>
    </row>
    <row r="660" spans="2:2" hidden="1" x14ac:dyDescent="0.25">
      <c r="B660" s="32" t="s">
        <v>1780</v>
      </c>
    </row>
    <row r="661" spans="2:2" hidden="1" x14ac:dyDescent="0.25">
      <c r="B661" s="32" t="s">
        <v>1783</v>
      </c>
    </row>
    <row r="662" spans="2:2" hidden="1" x14ac:dyDescent="0.25">
      <c r="B662" s="32" t="s">
        <v>1786</v>
      </c>
    </row>
    <row r="663" spans="2:2" hidden="1" x14ac:dyDescent="0.25">
      <c r="B663" s="32" t="s">
        <v>1789</v>
      </c>
    </row>
    <row r="664" spans="2:2" hidden="1" x14ac:dyDescent="0.25">
      <c r="B664" s="32" t="s">
        <v>1792</v>
      </c>
    </row>
    <row r="665" spans="2:2" hidden="1" x14ac:dyDescent="0.25">
      <c r="B665" s="32" t="s">
        <v>1795</v>
      </c>
    </row>
    <row r="666" spans="2:2" hidden="1" x14ac:dyDescent="0.25">
      <c r="B666" s="32" t="s">
        <v>1798</v>
      </c>
    </row>
    <row r="667" spans="2:2" hidden="1" x14ac:dyDescent="0.25">
      <c r="B667" s="32" t="s">
        <v>1801</v>
      </c>
    </row>
    <row r="668" spans="2:2" hidden="1" x14ac:dyDescent="0.25">
      <c r="B668" s="32" t="s">
        <v>1804</v>
      </c>
    </row>
    <row r="669" spans="2:2" hidden="1" x14ac:dyDescent="0.25">
      <c r="B669" s="32" t="s">
        <v>1807</v>
      </c>
    </row>
    <row r="670" spans="2:2" hidden="1" x14ac:dyDescent="0.25">
      <c r="B670" s="32" t="s">
        <v>1810</v>
      </c>
    </row>
    <row r="671" spans="2:2" hidden="1" x14ac:dyDescent="0.25">
      <c r="B671" s="32" t="s">
        <v>1813</v>
      </c>
    </row>
    <row r="672" spans="2:2" hidden="1" x14ac:dyDescent="0.25">
      <c r="B672" s="32" t="s">
        <v>1816</v>
      </c>
    </row>
    <row r="673" spans="2:2" hidden="1" x14ac:dyDescent="0.25">
      <c r="B673" s="32" t="s">
        <v>1819</v>
      </c>
    </row>
    <row r="674" spans="2:2" hidden="1" x14ac:dyDescent="0.25">
      <c r="B674" s="32" t="s">
        <v>1822</v>
      </c>
    </row>
    <row r="675" spans="2:2" hidden="1" x14ac:dyDescent="0.25">
      <c r="B675" s="32" t="s">
        <v>1825</v>
      </c>
    </row>
    <row r="676" spans="2:2" hidden="1" x14ac:dyDescent="0.25">
      <c r="B676" s="32" t="s">
        <v>1828</v>
      </c>
    </row>
    <row r="677" spans="2:2" hidden="1" x14ac:dyDescent="0.25">
      <c r="B677" s="32" t="s">
        <v>1831</v>
      </c>
    </row>
    <row r="678" spans="2:2" hidden="1" x14ac:dyDescent="0.25">
      <c r="B678" s="32" t="s">
        <v>1834</v>
      </c>
    </row>
    <row r="679" spans="2:2" hidden="1" x14ac:dyDescent="0.25">
      <c r="B679" s="32" t="s">
        <v>1837</v>
      </c>
    </row>
    <row r="680" spans="2:2" hidden="1" x14ac:dyDescent="0.25">
      <c r="B680" s="32" t="s">
        <v>1840</v>
      </c>
    </row>
    <row r="681" spans="2:2" hidden="1" x14ac:dyDescent="0.25">
      <c r="B681" s="32" t="s">
        <v>1843</v>
      </c>
    </row>
    <row r="682" spans="2:2" hidden="1" x14ac:dyDescent="0.25">
      <c r="B682" s="32" t="s">
        <v>1846</v>
      </c>
    </row>
    <row r="683" spans="2:2" hidden="1" x14ac:dyDescent="0.25">
      <c r="B683" s="32" t="s">
        <v>1849</v>
      </c>
    </row>
    <row r="684" spans="2:2" hidden="1" x14ac:dyDescent="0.25">
      <c r="B684" s="32" t="s">
        <v>1852</v>
      </c>
    </row>
    <row r="685" spans="2:2" hidden="1" x14ac:dyDescent="0.25">
      <c r="B685" s="32" t="s">
        <v>1855</v>
      </c>
    </row>
    <row r="686" spans="2:2" hidden="1" x14ac:dyDescent="0.25">
      <c r="B686" s="32" t="s">
        <v>1858</v>
      </c>
    </row>
    <row r="687" spans="2:2" hidden="1" x14ac:dyDescent="0.25">
      <c r="B687" s="32" t="s">
        <v>1861</v>
      </c>
    </row>
    <row r="688" spans="2:2" hidden="1" x14ac:dyDescent="0.25">
      <c r="B688" s="32" t="s">
        <v>1864</v>
      </c>
    </row>
    <row r="689" spans="2:2" hidden="1" x14ac:dyDescent="0.25">
      <c r="B689" s="32" t="s">
        <v>1867</v>
      </c>
    </row>
    <row r="690" spans="2:2" hidden="1" x14ac:dyDescent="0.25">
      <c r="B690" s="32" t="s">
        <v>1870</v>
      </c>
    </row>
    <row r="691" spans="2:2" hidden="1" x14ac:dyDescent="0.25">
      <c r="B691" s="32" t="s">
        <v>1873</v>
      </c>
    </row>
    <row r="692" spans="2:2" hidden="1" x14ac:dyDescent="0.25">
      <c r="B692" s="32" t="s">
        <v>1876</v>
      </c>
    </row>
    <row r="693" spans="2:2" hidden="1" x14ac:dyDescent="0.25">
      <c r="B693" s="32" t="s">
        <v>1879</v>
      </c>
    </row>
    <row r="694" spans="2:2" hidden="1" x14ac:dyDescent="0.25">
      <c r="B694" s="32" t="s">
        <v>1882</v>
      </c>
    </row>
    <row r="695" spans="2:2" hidden="1" x14ac:dyDescent="0.25">
      <c r="B695" s="32" t="s">
        <v>1885</v>
      </c>
    </row>
    <row r="696" spans="2:2" hidden="1" x14ac:dyDescent="0.25">
      <c r="B696" s="32" t="s">
        <v>1888</v>
      </c>
    </row>
    <row r="697" spans="2:2" hidden="1" x14ac:dyDescent="0.25">
      <c r="B697" s="32" t="s">
        <v>1890</v>
      </c>
    </row>
    <row r="698" spans="2:2" hidden="1" x14ac:dyDescent="0.25">
      <c r="B698" s="32" t="s">
        <v>1892</v>
      </c>
    </row>
    <row r="699" spans="2:2" hidden="1" x14ac:dyDescent="0.25">
      <c r="B699" s="32" t="s">
        <v>1894</v>
      </c>
    </row>
    <row r="700" spans="2:2" hidden="1" x14ac:dyDescent="0.25">
      <c r="B700" s="32" t="s">
        <v>1897</v>
      </c>
    </row>
    <row r="701" spans="2:2" hidden="1" x14ac:dyDescent="0.25">
      <c r="B701" s="32" t="s">
        <v>1899</v>
      </c>
    </row>
    <row r="702" spans="2:2" hidden="1" x14ac:dyDescent="0.25">
      <c r="B702" s="32" t="s">
        <v>1901</v>
      </c>
    </row>
    <row r="703" spans="2:2" hidden="1" x14ac:dyDescent="0.25">
      <c r="B703" s="32" t="s">
        <v>1903</v>
      </c>
    </row>
    <row r="704" spans="2:2" hidden="1" x14ac:dyDescent="0.25">
      <c r="B704" s="32" t="s">
        <v>1905</v>
      </c>
    </row>
    <row r="705" spans="2:2" hidden="1" x14ac:dyDescent="0.25">
      <c r="B705" s="32" t="s">
        <v>1907</v>
      </c>
    </row>
    <row r="706" spans="2:2" hidden="1" x14ac:dyDescent="0.25">
      <c r="B706" s="32" t="s">
        <v>1909</v>
      </c>
    </row>
    <row r="707" spans="2:2" hidden="1" x14ac:dyDescent="0.25">
      <c r="B707" s="32" t="s">
        <v>1911</v>
      </c>
    </row>
    <row r="708" spans="2:2" hidden="1" x14ac:dyDescent="0.25">
      <c r="B708" s="32" t="s">
        <v>1913</v>
      </c>
    </row>
    <row r="709" spans="2:2" hidden="1" x14ac:dyDescent="0.25">
      <c r="B709" s="32" t="s">
        <v>1915</v>
      </c>
    </row>
    <row r="710" spans="2:2" hidden="1" x14ac:dyDescent="0.25">
      <c r="B710" s="32" t="s">
        <v>1917</v>
      </c>
    </row>
    <row r="711" spans="2:2" hidden="1" x14ac:dyDescent="0.25">
      <c r="B711" s="32" t="s">
        <v>1920</v>
      </c>
    </row>
    <row r="712" spans="2:2" hidden="1" x14ac:dyDescent="0.25">
      <c r="B712" s="32" t="s">
        <v>1923</v>
      </c>
    </row>
    <row r="713" spans="2:2" hidden="1" x14ac:dyDescent="0.25">
      <c r="B713" s="32" t="s">
        <v>1926</v>
      </c>
    </row>
    <row r="714" spans="2:2" hidden="1" x14ac:dyDescent="0.25">
      <c r="B714" s="32" t="s">
        <v>1929</v>
      </c>
    </row>
    <row r="715" spans="2:2" hidden="1" x14ac:dyDescent="0.25">
      <c r="B715" s="32" t="s">
        <v>1932</v>
      </c>
    </row>
    <row r="716" spans="2:2" hidden="1" x14ac:dyDescent="0.25">
      <c r="B716" s="32" t="s">
        <v>1935</v>
      </c>
    </row>
    <row r="717" spans="2:2" hidden="1" x14ac:dyDescent="0.25">
      <c r="B717" s="32" t="s">
        <v>1938</v>
      </c>
    </row>
    <row r="718" spans="2:2" hidden="1" x14ac:dyDescent="0.25">
      <c r="B718" s="32" t="s">
        <v>1941</v>
      </c>
    </row>
    <row r="719" spans="2:2" hidden="1" x14ac:dyDescent="0.25">
      <c r="B719" s="32" t="s">
        <v>1943</v>
      </c>
    </row>
    <row r="720" spans="2:2" hidden="1" x14ac:dyDescent="0.25">
      <c r="B720" s="32" t="s">
        <v>1946</v>
      </c>
    </row>
    <row r="721" spans="2:2" hidden="1" x14ac:dyDescent="0.25">
      <c r="B721" s="32" t="s">
        <v>1949</v>
      </c>
    </row>
    <row r="722" spans="2:2" hidden="1" x14ac:dyDescent="0.25">
      <c r="B722" s="32" t="s">
        <v>1952</v>
      </c>
    </row>
    <row r="723" spans="2:2" hidden="1" x14ac:dyDescent="0.25">
      <c r="B723" s="32" t="s">
        <v>1955</v>
      </c>
    </row>
    <row r="724" spans="2:2" hidden="1" x14ac:dyDescent="0.25">
      <c r="B724" s="32" t="s">
        <v>1958</v>
      </c>
    </row>
    <row r="725" spans="2:2" hidden="1" x14ac:dyDescent="0.25">
      <c r="B725" s="32" t="s">
        <v>1961</v>
      </c>
    </row>
    <row r="726" spans="2:2" hidden="1" x14ac:dyDescent="0.25">
      <c r="B726" s="32" t="s">
        <v>1964</v>
      </c>
    </row>
    <row r="727" spans="2:2" hidden="1" x14ac:dyDescent="0.25">
      <c r="B727" s="32" t="s">
        <v>1967</v>
      </c>
    </row>
    <row r="728" spans="2:2" hidden="1" x14ac:dyDescent="0.25">
      <c r="B728" s="32" t="s">
        <v>1970</v>
      </c>
    </row>
    <row r="729" spans="2:2" hidden="1" x14ac:dyDescent="0.25">
      <c r="B729" s="32" t="s">
        <v>1973</v>
      </c>
    </row>
    <row r="730" spans="2:2" hidden="1" x14ac:dyDescent="0.25">
      <c r="B730" s="32" t="s">
        <v>1976</v>
      </c>
    </row>
    <row r="731" spans="2:2" hidden="1" x14ac:dyDescent="0.25">
      <c r="B731" s="32" t="s">
        <v>1979</v>
      </c>
    </row>
    <row r="732" spans="2:2" hidden="1" x14ac:dyDescent="0.25">
      <c r="B732" s="32" t="s">
        <v>1982</v>
      </c>
    </row>
    <row r="733" spans="2:2" hidden="1" x14ac:dyDescent="0.25">
      <c r="B733" s="32" t="s">
        <v>1985</v>
      </c>
    </row>
    <row r="734" spans="2:2" hidden="1" x14ac:dyDescent="0.25">
      <c r="B734" s="32" t="s">
        <v>1988</v>
      </c>
    </row>
    <row r="735" spans="2:2" hidden="1" x14ac:dyDescent="0.25">
      <c r="B735" s="32" t="s">
        <v>1991</v>
      </c>
    </row>
    <row r="736" spans="2:2" hidden="1" x14ac:dyDescent="0.25">
      <c r="B736" s="32" t="s">
        <v>1994</v>
      </c>
    </row>
    <row r="737" spans="2:2" hidden="1" x14ac:dyDescent="0.25">
      <c r="B737" s="32" t="s">
        <v>1997</v>
      </c>
    </row>
    <row r="738" spans="2:2" hidden="1" x14ac:dyDescent="0.25">
      <c r="B738" s="32" t="s">
        <v>2000</v>
      </c>
    </row>
    <row r="739" spans="2:2" hidden="1" x14ac:dyDescent="0.25">
      <c r="B739" s="32" t="s">
        <v>2003</v>
      </c>
    </row>
    <row r="740" spans="2:2" hidden="1" x14ac:dyDescent="0.25">
      <c r="B740" s="32" t="s">
        <v>2006</v>
      </c>
    </row>
    <row r="741" spans="2:2" hidden="1" x14ac:dyDescent="0.25">
      <c r="B741" s="32" t="s">
        <v>2009</v>
      </c>
    </row>
    <row r="742" spans="2:2" hidden="1" x14ac:dyDescent="0.25">
      <c r="B742" s="32" t="s">
        <v>2012</v>
      </c>
    </row>
    <row r="743" spans="2:2" hidden="1" x14ac:dyDescent="0.25">
      <c r="B743" s="32" t="s">
        <v>2015</v>
      </c>
    </row>
    <row r="744" spans="2:2" hidden="1" x14ac:dyDescent="0.25">
      <c r="B744" s="32" t="s">
        <v>2018</v>
      </c>
    </row>
    <row r="745" spans="2:2" hidden="1" x14ac:dyDescent="0.25">
      <c r="B745" s="32" t="s">
        <v>2021</v>
      </c>
    </row>
    <row r="746" spans="2:2" hidden="1" x14ac:dyDescent="0.25">
      <c r="B746" s="32" t="s">
        <v>2024</v>
      </c>
    </row>
    <row r="747" spans="2:2" hidden="1" x14ac:dyDescent="0.25">
      <c r="B747" s="32" t="s">
        <v>2027</v>
      </c>
    </row>
    <row r="748" spans="2:2" hidden="1" x14ac:dyDescent="0.25">
      <c r="B748" s="32" t="s">
        <v>2030</v>
      </c>
    </row>
    <row r="749" spans="2:2" hidden="1" x14ac:dyDescent="0.25">
      <c r="B749" s="32" t="s">
        <v>2033</v>
      </c>
    </row>
    <row r="750" spans="2:2" hidden="1" x14ac:dyDescent="0.25">
      <c r="B750" s="32" t="s">
        <v>2036</v>
      </c>
    </row>
    <row r="751" spans="2:2" hidden="1" x14ac:dyDescent="0.25">
      <c r="B751" s="32" t="s">
        <v>2039</v>
      </c>
    </row>
    <row r="752" spans="2:2" hidden="1" x14ac:dyDescent="0.25">
      <c r="B752" s="32" t="s">
        <v>2042</v>
      </c>
    </row>
    <row r="753" spans="2:2" hidden="1" x14ac:dyDescent="0.25">
      <c r="B753" s="32" t="s">
        <v>2045</v>
      </c>
    </row>
    <row r="754" spans="2:2" hidden="1" x14ac:dyDescent="0.25">
      <c r="B754" s="32" t="s">
        <v>2048</v>
      </c>
    </row>
    <row r="755" spans="2:2" hidden="1" x14ac:dyDescent="0.25">
      <c r="B755" s="32" t="s">
        <v>2051</v>
      </c>
    </row>
    <row r="756" spans="2:2" hidden="1" x14ac:dyDescent="0.25">
      <c r="B756" s="32" t="s">
        <v>2054</v>
      </c>
    </row>
    <row r="757" spans="2:2" hidden="1" x14ac:dyDescent="0.25">
      <c r="B757" s="32" t="s">
        <v>2057</v>
      </c>
    </row>
    <row r="758" spans="2:2" hidden="1" x14ac:dyDescent="0.25">
      <c r="B758" s="32" t="s">
        <v>2060</v>
      </c>
    </row>
    <row r="759" spans="2:2" hidden="1" x14ac:dyDescent="0.25">
      <c r="B759" s="32" t="s">
        <v>2063</v>
      </c>
    </row>
    <row r="760" spans="2:2" hidden="1" x14ac:dyDescent="0.25">
      <c r="B760" s="32" t="s">
        <v>2066</v>
      </c>
    </row>
    <row r="761" spans="2:2" hidden="1" x14ac:dyDescent="0.25">
      <c r="B761" s="32" t="s">
        <v>2069</v>
      </c>
    </row>
    <row r="762" spans="2:2" hidden="1" x14ac:dyDescent="0.25">
      <c r="B762" s="32" t="s">
        <v>2072</v>
      </c>
    </row>
    <row r="763" spans="2:2" hidden="1" x14ac:dyDescent="0.25">
      <c r="B763" s="32" t="s">
        <v>2075</v>
      </c>
    </row>
    <row r="764" spans="2:2" hidden="1" x14ac:dyDescent="0.25">
      <c r="B764" s="32" t="s">
        <v>2078</v>
      </c>
    </row>
    <row r="765" spans="2:2" hidden="1" x14ac:dyDescent="0.25">
      <c r="B765" s="32" t="s">
        <v>2081</v>
      </c>
    </row>
    <row r="766" spans="2:2" hidden="1" x14ac:dyDescent="0.25">
      <c r="B766" s="32" t="s">
        <v>2084</v>
      </c>
    </row>
    <row r="767" spans="2:2" hidden="1" x14ac:dyDescent="0.25">
      <c r="B767" s="32" t="s">
        <v>2087</v>
      </c>
    </row>
    <row r="768" spans="2:2" hidden="1" x14ac:dyDescent="0.25">
      <c r="B768" s="32" t="s">
        <v>2090</v>
      </c>
    </row>
    <row r="769" spans="2:2" hidden="1" x14ac:dyDescent="0.25">
      <c r="B769" s="32" t="s">
        <v>2093</v>
      </c>
    </row>
    <row r="770" spans="2:2" hidden="1" x14ac:dyDescent="0.25">
      <c r="B770" s="32" t="s">
        <v>2096</v>
      </c>
    </row>
    <row r="771" spans="2:2" hidden="1" x14ac:dyDescent="0.25">
      <c r="B771" s="32" t="s">
        <v>2099</v>
      </c>
    </row>
    <row r="772" spans="2:2" hidden="1" x14ac:dyDescent="0.25">
      <c r="B772" s="32" t="s">
        <v>2102</v>
      </c>
    </row>
    <row r="773" spans="2:2" hidden="1" x14ac:dyDescent="0.25">
      <c r="B773" s="32" t="s">
        <v>2105</v>
      </c>
    </row>
  </sheetData>
  <sheetProtection formatCells="0" selectLockedCells="1"/>
  <mergeCells count="11">
    <mergeCell ref="B3:C3"/>
    <mergeCell ref="G15:I15"/>
    <mergeCell ref="B32:B33"/>
    <mergeCell ref="B56:B58"/>
    <mergeCell ref="C56:C58"/>
    <mergeCell ref="G14:I14"/>
    <mergeCell ref="B78:C78"/>
    <mergeCell ref="B70:C70"/>
    <mergeCell ref="B72:C72"/>
    <mergeCell ref="C4:C6"/>
    <mergeCell ref="C32:C33"/>
  </mergeCells>
  <dataValidations count="1">
    <dataValidation type="list" allowBlank="1" showInputMessage="1" showErrorMessage="1" sqref="B5">
      <formula1>Fund_Full_Name</formula1>
    </dataValidation>
  </dataValidations>
  <printOptions horizontalCentered="1"/>
  <pageMargins left="0.25" right="0.25" top="0.75" bottom="0.75" header="0.3" footer="0.3"/>
  <pageSetup scale="65" orientation="portrait" r:id="rId1"/>
  <headerFooter>
    <oddFooter>Page &amp;P of &amp;N</oddFooter>
  </headerFooter>
  <rowBreaks count="4" manualBreakCount="4">
    <brk id="31" max="3" man="1"/>
    <brk id="44" max="3" man="1"/>
    <brk id="68" max="3" man="1"/>
    <brk id="76"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2</xdr:col>
                    <xdr:colOff>38100</xdr:colOff>
                    <xdr:row>11</xdr:row>
                    <xdr:rowOff>123825</xdr:rowOff>
                  </from>
                  <to>
                    <xdr:col>2</xdr:col>
                    <xdr:colOff>619125</xdr:colOff>
                    <xdr:row>11</xdr:row>
                    <xdr:rowOff>428625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2</xdr:col>
                    <xdr:colOff>38100</xdr:colOff>
                    <xdr:row>12</xdr:row>
                    <xdr:rowOff>95250</xdr:rowOff>
                  </from>
                  <to>
                    <xdr:col>2</xdr:col>
                    <xdr:colOff>619125</xdr:colOff>
                    <xdr:row>12</xdr:row>
                    <xdr:rowOff>400050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2</xdr:col>
                    <xdr:colOff>38100</xdr:colOff>
                    <xdr:row>13</xdr:row>
                    <xdr:rowOff>142875</xdr:rowOff>
                  </from>
                  <to>
                    <xdr:col>2</xdr:col>
                    <xdr:colOff>619125</xdr:colOff>
                    <xdr:row>13</xdr:row>
                    <xdr:rowOff>447675</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2</xdr:col>
                    <xdr:colOff>142875</xdr:colOff>
                    <xdr:row>17</xdr:row>
                    <xdr:rowOff>190500</xdr:rowOff>
                  </from>
                  <to>
                    <xdr:col>2</xdr:col>
                    <xdr:colOff>742950</xdr:colOff>
                    <xdr:row>17</xdr:row>
                    <xdr:rowOff>495300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2</xdr:col>
                    <xdr:colOff>142875</xdr:colOff>
                    <xdr:row>18</xdr:row>
                    <xdr:rowOff>323850</xdr:rowOff>
                  </from>
                  <to>
                    <xdr:col>2</xdr:col>
                    <xdr:colOff>742950</xdr:colOff>
                    <xdr:row>18</xdr:row>
                    <xdr:rowOff>628650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2</xdr:col>
                    <xdr:colOff>142875</xdr:colOff>
                    <xdr:row>18</xdr:row>
                    <xdr:rowOff>904875</xdr:rowOff>
                  </from>
                  <to>
                    <xdr:col>2</xdr:col>
                    <xdr:colOff>742950</xdr:colOff>
                    <xdr:row>19</xdr:row>
                    <xdr:rowOff>247650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2</xdr:col>
                    <xdr:colOff>152400</xdr:colOff>
                    <xdr:row>20</xdr:row>
                    <xdr:rowOff>552450</xdr:rowOff>
                  </from>
                  <to>
                    <xdr:col>2</xdr:col>
                    <xdr:colOff>752475</xdr:colOff>
                    <xdr:row>20</xdr:row>
                    <xdr:rowOff>857250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2</xdr:col>
                    <xdr:colOff>152400</xdr:colOff>
                    <xdr:row>21</xdr:row>
                    <xdr:rowOff>85725</xdr:rowOff>
                  </from>
                  <to>
                    <xdr:col>2</xdr:col>
                    <xdr:colOff>752475</xdr:colOff>
                    <xdr:row>21</xdr:row>
                    <xdr:rowOff>390525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2</xdr:col>
                    <xdr:colOff>152400</xdr:colOff>
                    <xdr:row>22</xdr:row>
                    <xdr:rowOff>85725</xdr:rowOff>
                  </from>
                  <to>
                    <xdr:col>2</xdr:col>
                    <xdr:colOff>733425</xdr:colOff>
                    <xdr:row>22</xdr:row>
                    <xdr:rowOff>390525</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2</xdr:col>
                    <xdr:colOff>152400</xdr:colOff>
                    <xdr:row>22</xdr:row>
                    <xdr:rowOff>447675</xdr:rowOff>
                  </from>
                  <to>
                    <xdr:col>2</xdr:col>
                    <xdr:colOff>733425</xdr:colOff>
                    <xdr:row>24</xdr:row>
                    <xdr:rowOff>38100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xdr:col>
                    <xdr:colOff>152400</xdr:colOff>
                    <xdr:row>24</xdr:row>
                    <xdr:rowOff>133350</xdr:rowOff>
                  </from>
                  <to>
                    <xdr:col>2</xdr:col>
                    <xdr:colOff>733425</xdr:colOff>
                    <xdr:row>24</xdr:row>
                    <xdr:rowOff>438150</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2</xdr:col>
                    <xdr:colOff>152400</xdr:colOff>
                    <xdr:row>40</xdr:row>
                    <xdr:rowOff>790575</xdr:rowOff>
                  </from>
                  <to>
                    <xdr:col>2</xdr:col>
                    <xdr:colOff>752475</xdr:colOff>
                    <xdr:row>42</xdr:row>
                    <xdr:rowOff>28575</xdr:rowOff>
                  </to>
                </anchor>
              </controlPr>
            </control>
          </mc:Choice>
        </mc:AlternateContent>
        <mc:AlternateContent xmlns:mc="http://schemas.openxmlformats.org/markup-compatibility/2006">
          <mc:Choice Requires="x14">
            <control shapeId="2072" r:id="rId16" name="Check Box 24">
              <controlPr defaultSize="0" autoFill="0" autoLine="0" autoPict="0">
                <anchor moveWithCells="1">
                  <from>
                    <xdr:col>2</xdr:col>
                    <xdr:colOff>161925</xdr:colOff>
                    <xdr:row>42</xdr:row>
                    <xdr:rowOff>314325</xdr:rowOff>
                  </from>
                  <to>
                    <xdr:col>2</xdr:col>
                    <xdr:colOff>762000</xdr:colOff>
                    <xdr:row>42</xdr:row>
                    <xdr:rowOff>619125</xdr:rowOff>
                  </to>
                </anchor>
              </controlPr>
            </control>
          </mc:Choice>
        </mc:AlternateContent>
        <mc:AlternateContent xmlns:mc="http://schemas.openxmlformats.org/markup-compatibility/2006">
          <mc:Choice Requires="x14">
            <control shapeId="2073" r:id="rId17" name="Check Box 25">
              <controlPr defaultSize="0" autoFill="0" autoLine="0" autoPict="0">
                <anchor moveWithCells="1">
                  <from>
                    <xdr:col>2</xdr:col>
                    <xdr:colOff>171450</xdr:colOff>
                    <xdr:row>43</xdr:row>
                    <xdr:rowOff>228600</xdr:rowOff>
                  </from>
                  <to>
                    <xdr:col>2</xdr:col>
                    <xdr:colOff>771525</xdr:colOff>
                    <xdr:row>43</xdr:row>
                    <xdr:rowOff>533400</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2</xdr:col>
                    <xdr:colOff>190500</xdr:colOff>
                    <xdr:row>46</xdr:row>
                    <xdr:rowOff>314325</xdr:rowOff>
                  </from>
                  <to>
                    <xdr:col>2</xdr:col>
                    <xdr:colOff>790575</xdr:colOff>
                    <xdr:row>46</xdr:row>
                    <xdr:rowOff>619125</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2</xdr:col>
                    <xdr:colOff>190500</xdr:colOff>
                    <xdr:row>47</xdr:row>
                    <xdr:rowOff>304800</xdr:rowOff>
                  </from>
                  <to>
                    <xdr:col>2</xdr:col>
                    <xdr:colOff>790575</xdr:colOff>
                    <xdr:row>47</xdr:row>
                    <xdr:rowOff>609600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2</xdr:col>
                    <xdr:colOff>190500</xdr:colOff>
                    <xdr:row>48</xdr:row>
                    <xdr:rowOff>304800</xdr:rowOff>
                  </from>
                  <to>
                    <xdr:col>2</xdr:col>
                    <xdr:colOff>790575</xdr:colOff>
                    <xdr:row>48</xdr:row>
                    <xdr:rowOff>609600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2</xdr:col>
                    <xdr:colOff>190500</xdr:colOff>
                    <xdr:row>49</xdr:row>
                    <xdr:rowOff>428625</xdr:rowOff>
                  </from>
                  <to>
                    <xdr:col>2</xdr:col>
                    <xdr:colOff>781050</xdr:colOff>
                    <xdr:row>49</xdr:row>
                    <xdr:rowOff>685800</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2</xdr:col>
                    <xdr:colOff>95250</xdr:colOff>
                    <xdr:row>64</xdr:row>
                    <xdr:rowOff>76200</xdr:rowOff>
                  </from>
                  <to>
                    <xdr:col>2</xdr:col>
                    <xdr:colOff>695325</xdr:colOff>
                    <xdr:row>64</xdr:row>
                    <xdr:rowOff>381000</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2</xdr:col>
                    <xdr:colOff>95250</xdr:colOff>
                    <xdr:row>65</xdr:row>
                    <xdr:rowOff>447675</xdr:rowOff>
                  </from>
                  <to>
                    <xdr:col>2</xdr:col>
                    <xdr:colOff>695325</xdr:colOff>
                    <xdr:row>65</xdr:row>
                    <xdr:rowOff>752475</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2</xdr:col>
                    <xdr:colOff>95250</xdr:colOff>
                    <xdr:row>66</xdr:row>
                    <xdr:rowOff>200025</xdr:rowOff>
                  </from>
                  <to>
                    <xdr:col>2</xdr:col>
                    <xdr:colOff>695325</xdr:colOff>
                    <xdr:row>66</xdr:row>
                    <xdr:rowOff>504825</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from>
                    <xdr:col>2</xdr:col>
                    <xdr:colOff>409575</xdr:colOff>
                    <xdr:row>74</xdr:row>
                    <xdr:rowOff>514350</xdr:rowOff>
                  </from>
                  <to>
                    <xdr:col>2</xdr:col>
                    <xdr:colOff>1009650</xdr:colOff>
                    <xdr:row>74</xdr:row>
                    <xdr:rowOff>819150</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2</xdr:col>
                    <xdr:colOff>123825</xdr:colOff>
                    <xdr:row>78</xdr:row>
                    <xdr:rowOff>104775</xdr:rowOff>
                  </from>
                  <to>
                    <xdr:col>2</xdr:col>
                    <xdr:colOff>704850</xdr:colOff>
                    <xdr:row>78</xdr:row>
                    <xdr:rowOff>409575</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2</xdr:col>
                    <xdr:colOff>123825</xdr:colOff>
                    <xdr:row>79</xdr:row>
                    <xdr:rowOff>114300</xdr:rowOff>
                  </from>
                  <to>
                    <xdr:col>2</xdr:col>
                    <xdr:colOff>704850</xdr:colOff>
                    <xdr:row>79</xdr:row>
                    <xdr:rowOff>419100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2</xdr:col>
                    <xdr:colOff>123825</xdr:colOff>
                    <xdr:row>80</xdr:row>
                    <xdr:rowOff>409575</xdr:rowOff>
                  </from>
                  <to>
                    <xdr:col>2</xdr:col>
                    <xdr:colOff>704850</xdr:colOff>
                    <xdr:row>80</xdr:row>
                    <xdr:rowOff>714375</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2</xdr:col>
                    <xdr:colOff>123825</xdr:colOff>
                    <xdr:row>81</xdr:row>
                    <xdr:rowOff>114300</xdr:rowOff>
                  </from>
                  <to>
                    <xdr:col>2</xdr:col>
                    <xdr:colOff>704850</xdr:colOff>
                    <xdr:row>81</xdr:row>
                    <xdr:rowOff>428625</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2</xdr:col>
                    <xdr:colOff>123825</xdr:colOff>
                    <xdr:row>82</xdr:row>
                    <xdr:rowOff>219075</xdr:rowOff>
                  </from>
                  <to>
                    <xdr:col>2</xdr:col>
                    <xdr:colOff>714375</xdr:colOff>
                    <xdr:row>82</xdr:row>
                    <xdr:rowOff>523875</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2</xdr:col>
                    <xdr:colOff>123825</xdr:colOff>
                    <xdr:row>83</xdr:row>
                    <xdr:rowOff>238125</xdr:rowOff>
                  </from>
                  <to>
                    <xdr:col>2</xdr:col>
                    <xdr:colOff>714375</xdr:colOff>
                    <xdr:row>83</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U762"/>
  <sheetViews>
    <sheetView showGridLines="0" showRowColHeaders="0" zoomScale="80" zoomScaleNormal="80" zoomScaleSheetLayoutView="80" zoomScalePageLayoutView="65" workbookViewId="0">
      <selection activeCell="C12" sqref="C12:F12"/>
    </sheetView>
  </sheetViews>
  <sheetFormatPr defaultRowHeight="15" x14ac:dyDescent="0.25"/>
  <cols>
    <col min="1" max="1" width="3.85546875" style="7" customWidth="1"/>
    <col min="2" max="2" width="9.140625" style="7" customWidth="1"/>
    <col min="3" max="3" width="10" style="7" customWidth="1"/>
    <col min="4" max="4" width="11.42578125" style="7" customWidth="1"/>
    <col min="5" max="5" width="10.28515625" style="7" customWidth="1"/>
    <col min="6" max="6" width="14.140625" style="7" customWidth="1"/>
    <col min="7" max="7" width="9.140625" style="7"/>
    <col min="8" max="8" width="12.140625" style="7" customWidth="1"/>
    <col min="9" max="9" width="7.85546875" style="7" customWidth="1"/>
    <col min="10" max="10" width="11.5703125" style="7" customWidth="1"/>
    <col min="11" max="11" width="11.7109375" style="7" customWidth="1"/>
    <col min="12" max="12" width="3.5703125" style="7" customWidth="1"/>
    <col min="13" max="13" width="26.5703125" style="7" customWidth="1"/>
    <col min="14" max="14" width="3.140625" style="7" customWidth="1"/>
    <col min="15" max="21" width="13.28515625" style="7" customWidth="1"/>
    <col min="22" max="22" width="4.28515625" style="7" customWidth="1"/>
    <col min="23" max="16384" width="9.140625" style="7"/>
  </cols>
  <sheetData>
    <row r="1" spans="2:21" ht="15" customHeight="1" x14ac:dyDescent="0.5">
      <c r="B1" s="6"/>
      <c r="C1" s="6"/>
      <c r="D1" s="6"/>
      <c r="E1" s="6"/>
    </row>
    <row r="2" spans="2:21" ht="72" customHeight="1" thickBot="1" x14ac:dyDescent="0.3">
      <c r="E2" s="8"/>
      <c r="F2" s="8"/>
      <c r="G2" s="8"/>
      <c r="H2" s="8"/>
    </row>
    <row r="3" spans="2:21" ht="32.25" thickBot="1" x14ac:dyDescent="0.55000000000000004">
      <c r="B3" s="98" t="s">
        <v>20</v>
      </c>
      <c r="C3" s="112"/>
      <c r="D3" s="112"/>
      <c r="E3" s="112"/>
      <c r="F3" s="112"/>
      <c r="G3" s="112"/>
      <c r="H3" s="112"/>
      <c r="I3" s="4"/>
      <c r="J3" s="1"/>
      <c r="K3" s="1"/>
      <c r="L3" s="1"/>
      <c r="M3" s="2"/>
      <c r="N3" s="9"/>
      <c r="O3" s="9"/>
      <c r="P3" s="9"/>
      <c r="Q3" s="9"/>
      <c r="R3" s="9"/>
      <c r="S3" s="9"/>
      <c r="T3" s="9"/>
      <c r="U3" s="9"/>
    </row>
    <row r="4" spans="2:21" ht="21" customHeight="1" x14ac:dyDescent="0.3">
      <c r="B4" s="115" t="s">
        <v>2113</v>
      </c>
      <c r="C4" s="116"/>
      <c r="D4" s="116"/>
      <c r="E4" s="116"/>
      <c r="F4" s="116"/>
      <c r="G4" s="119" t="s">
        <v>60</v>
      </c>
      <c r="H4" s="119"/>
      <c r="I4" s="119"/>
      <c r="J4" s="119"/>
      <c r="K4" s="119"/>
      <c r="L4" s="119"/>
      <c r="M4" s="94"/>
      <c r="N4" s="10"/>
      <c r="O4" s="10"/>
      <c r="P4" s="10"/>
      <c r="Q4" s="10"/>
      <c r="R4" s="10"/>
      <c r="S4" s="10"/>
      <c r="T4" s="10"/>
      <c r="U4" s="10"/>
    </row>
    <row r="5" spans="2:21" ht="40.5" customHeight="1" x14ac:dyDescent="0.25">
      <c r="B5" s="117" t="str">
        <f>IF('Fund Compliance'!$B$5="","",'Fund Compliance'!$B$5)</f>
        <v/>
      </c>
      <c r="C5" s="118"/>
      <c r="D5" s="118"/>
      <c r="E5" s="118"/>
      <c r="F5" s="118"/>
      <c r="G5" s="120"/>
      <c r="H5" s="120"/>
      <c r="I5" s="120"/>
      <c r="J5" s="120"/>
      <c r="K5" s="120"/>
      <c r="L5" s="120"/>
      <c r="M5" s="95"/>
      <c r="N5" s="10"/>
      <c r="O5" s="10"/>
      <c r="P5" s="10"/>
      <c r="Q5" s="10"/>
      <c r="R5" s="10"/>
      <c r="S5" s="10"/>
      <c r="T5" s="10"/>
      <c r="U5" s="10"/>
    </row>
    <row r="6" spans="2:21" ht="21" x14ac:dyDescent="0.3">
      <c r="B6" s="27" t="str">
        <f>CONCATENATE("School ID:"," ",IFERROR(INDEX(Data!A2:G688,MATCH(B5,School_Full_Name,0),1)," "))</f>
        <v xml:space="preserve">School ID:  </v>
      </c>
      <c r="C6" s="28"/>
      <c r="D6" s="28"/>
      <c r="E6" s="28"/>
      <c r="F6" s="28"/>
      <c r="G6" s="35"/>
      <c r="H6" s="35"/>
      <c r="I6" s="35"/>
      <c r="J6" s="35"/>
      <c r="K6" s="35"/>
      <c r="L6" s="35"/>
      <c r="M6" s="36"/>
      <c r="N6" s="10"/>
      <c r="O6" s="10"/>
      <c r="P6" s="10"/>
      <c r="Q6" s="10"/>
      <c r="R6" s="10"/>
      <c r="S6" s="10"/>
      <c r="T6" s="10"/>
      <c r="U6" s="10"/>
    </row>
    <row r="7" spans="2:21" ht="21" x14ac:dyDescent="0.3">
      <c r="B7" s="123" t="str">
        <f>CONCATENATE("Network ID:"," ",IFERROR(INDEX(Data!A2:G688,MATCH(B5,School_Full_Name,0),7)," "))</f>
        <v xml:space="preserve">Network ID:  </v>
      </c>
      <c r="C7" s="124"/>
      <c r="D7" s="124"/>
      <c r="E7" s="124"/>
      <c r="F7" s="124"/>
      <c r="G7" s="124"/>
      <c r="H7" s="124"/>
      <c r="I7" s="35"/>
      <c r="J7" s="35"/>
      <c r="K7" s="35"/>
      <c r="L7" s="35"/>
      <c r="M7" s="36"/>
      <c r="N7" s="10"/>
      <c r="O7" s="10"/>
      <c r="P7" s="10"/>
      <c r="Q7" s="10"/>
      <c r="R7" s="10"/>
      <c r="S7" s="10"/>
      <c r="T7" s="10"/>
      <c r="U7" s="10"/>
    </row>
    <row r="8" spans="2:21" ht="21" x14ac:dyDescent="0.3">
      <c r="B8" s="27" t="str">
        <f>CONCATENATE("Oracle ID:"," ",IFERROR(INDEX(Data!A2:G688,MATCH(B5,School_Full_Name,0),4)," "))</f>
        <v xml:space="preserve">Oracle ID:  </v>
      </c>
      <c r="C8" s="28"/>
      <c r="D8" s="28"/>
      <c r="E8" s="28"/>
      <c r="F8" s="28"/>
      <c r="G8" s="35"/>
      <c r="H8" s="35"/>
      <c r="I8" s="35"/>
      <c r="J8" s="35"/>
      <c r="K8" s="35"/>
      <c r="L8" s="35"/>
      <c r="M8" s="36"/>
      <c r="N8" s="10"/>
      <c r="O8" s="10"/>
      <c r="P8" s="10"/>
      <c r="Q8" s="10"/>
      <c r="R8" s="10"/>
      <c r="S8" s="10"/>
      <c r="T8" s="10"/>
      <c r="U8" s="10"/>
    </row>
    <row r="9" spans="2:21" ht="21.75" thickBot="1" x14ac:dyDescent="0.35">
      <c r="B9" s="121" t="str">
        <f>CONCATENATE("ISBE ID:"," ",IFERROR(INDEX(Data!A2:G688,MATCH(B5,School_Full_Name,0),3)," "))</f>
        <v xml:space="preserve">ISBE ID:  </v>
      </c>
      <c r="C9" s="122"/>
      <c r="D9" s="122"/>
      <c r="E9" s="122"/>
      <c r="F9" s="122"/>
      <c r="G9" s="37"/>
      <c r="H9" s="37"/>
      <c r="I9" s="37"/>
      <c r="J9" s="37"/>
      <c r="K9" s="37"/>
      <c r="L9" s="37"/>
      <c r="M9" s="38"/>
      <c r="N9" s="10"/>
      <c r="O9" s="10"/>
      <c r="P9" s="10"/>
      <c r="Q9" s="10"/>
      <c r="R9" s="10"/>
      <c r="S9" s="10"/>
      <c r="T9" s="10"/>
      <c r="U9" s="10"/>
    </row>
    <row r="10" spans="2:21" ht="15.75" thickBot="1" x14ac:dyDescent="0.3"/>
    <row r="11" spans="2:21" ht="22.5" customHeight="1" thickBot="1" x14ac:dyDescent="0.3">
      <c r="B11" s="14" t="s">
        <v>23</v>
      </c>
      <c r="C11" s="113" t="s">
        <v>0</v>
      </c>
      <c r="D11" s="109"/>
      <c r="E11" s="109"/>
      <c r="F11" s="109"/>
      <c r="G11" s="109" t="s">
        <v>21</v>
      </c>
      <c r="H11" s="109"/>
      <c r="I11" s="109"/>
      <c r="J11" s="109"/>
      <c r="K11" s="109"/>
      <c r="L11" s="105" t="s">
        <v>22</v>
      </c>
      <c r="M11" s="106"/>
      <c r="N11" s="9"/>
      <c r="O11" s="9"/>
      <c r="P11" s="9"/>
      <c r="Q11" s="9"/>
      <c r="R11" s="9"/>
      <c r="S11" s="9"/>
      <c r="T11" s="9"/>
      <c r="U11" s="9"/>
    </row>
    <row r="12" spans="2:21" ht="56.25" customHeight="1" thickBot="1" x14ac:dyDescent="0.4">
      <c r="B12" s="15"/>
      <c r="C12" s="114"/>
      <c r="D12" s="110"/>
      <c r="E12" s="110"/>
      <c r="F12" s="111"/>
      <c r="G12" s="107"/>
      <c r="H12" s="110"/>
      <c r="I12" s="110"/>
      <c r="J12" s="110"/>
      <c r="K12" s="111"/>
      <c r="L12" s="107"/>
      <c r="M12" s="108"/>
      <c r="N12" s="11"/>
      <c r="O12" s="11"/>
      <c r="P12" s="16"/>
      <c r="Q12" s="16"/>
      <c r="R12" s="16"/>
      <c r="S12" s="16"/>
      <c r="T12" s="16"/>
      <c r="U12" s="16"/>
    </row>
    <row r="13" spans="2:21" ht="24.75" customHeight="1" thickBot="1" x14ac:dyDescent="0.4">
      <c r="B13" s="17"/>
      <c r="C13" s="126" t="s">
        <v>24</v>
      </c>
      <c r="D13" s="127"/>
      <c r="E13" s="128" t="s">
        <v>25</v>
      </c>
      <c r="F13" s="128"/>
      <c r="G13" s="128" t="s">
        <v>26</v>
      </c>
      <c r="H13" s="128"/>
      <c r="I13" s="128" t="s">
        <v>27</v>
      </c>
      <c r="J13" s="128"/>
      <c r="K13" s="125" t="s">
        <v>28</v>
      </c>
      <c r="L13" s="125"/>
      <c r="M13" s="5" t="s">
        <v>29</v>
      </c>
      <c r="N13" s="18"/>
      <c r="O13" s="18"/>
    </row>
    <row r="14" spans="2:21" ht="24.95" customHeight="1" thickBot="1" x14ac:dyDescent="0.4">
      <c r="B14" s="17"/>
      <c r="C14" s="129"/>
      <c r="D14" s="130"/>
      <c r="E14" s="131"/>
      <c r="F14" s="130"/>
      <c r="G14" s="131"/>
      <c r="H14" s="130"/>
      <c r="I14" s="132"/>
      <c r="J14" s="133"/>
      <c r="K14" s="134"/>
      <c r="L14" s="135"/>
      <c r="M14" s="86">
        <f>I14*K14</f>
        <v>0</v>
      </c>
      <c r="N14" s="18"/>
      <c r="O14" s="18"/>
    </row>
    <row r="15" spans="2:21" ht="15.75" thickBot="1" x14ac:dyDescent="0.3"/>
    <row r="16" spans="2:21" ht="22.5" customHeight="1" thickBot="1" x14ac:dyDescent="0.3">
      <c r="B16" s="14" t="s">
        <v>30</v>
      </c>
      <c r="C16" s="113" t="s">
        <v>0</v>
      </c>
      <c r="D16" s="109"/>
      <c r="E16" s="109"/>
      <c r="F16" s="109"/>
      <c r="G16" s="109" t="s">
        <v>21</v>
      </c>
      <c r="H16" s="109"/>
      <c r="I16" s="109"/>
      <c r="J16" s="109"/>
      <c r="K16" s="109"/>
      <c r="L16" s="105" t="s">
        <v>22</v>
      </c>
      <c r="M16" s="106"/>
      <c r="N16" s="9"/>
      <c r="O16" s="9"/>
      <c r="P16" s="9"/>
      <c r="Q16" s="9"/>
      <c r="R16" s="9"/>
      <c r="S16" s="9"/>
      <c r="T16" s="9"/>
      <c r="U16" s="9"/>
    </row>
    <row r="17" spans="2:21" ht="56.25" customHeight="1" thickBot="1" x14ac:dyDescent="0.4">
      <c r="B17" s="15"/>
      <c r="C17" s="114"/>
      <c r="D17" s="110"/>
      <c r="E17" s="110"/>
      <c r="F17" s="111"/>
      <c r="G17" s="107"/>
      <c r="H17" s="110"/>
      <c r="I17" s="110"/>
      <c r="J17" s="110"/>
      <c r="K17" s="111"/>
      <c r="L17" s="107"/>
      <c r="M17" s="108"/>
      <c r="N17" s="11"/>
      <c r="O17" s="11"/>
      <c r="P17" s="16"/>
      <c r="Q17" s="16"/>
      <c r="R17" s="16"/>
      <c r="S17" s="16"/>
      <c r="T17" s="16"/>
      <c r="U17" s="16"/>
    </row>
    <row r="18" spans="2:21" ht="24.75" customHeight="1" thickBot="1" x14ac:dyDescent="0.4">
      <c r="B18" s="17"/>
      <c r="C18" s="126" t="s">
        <v>24</v>
      </c>
      <c r="D18" s="127"/>
      <c r="E18" s="128" t="s">
        <v>25</v>
      </c>
      <c r="F18" s="128"/>
      <c r="G18" s="128" t="s">
        <v>26</v>
      </c>
      <c r="H18" s="128"/>
      <c r="I18" s="128" t="s">
        <v>27</v>
      </c>
      <c r="J18" s="128"/>
      <c r="K18" s="125" t="s">
        <v>28</v>
      </c>
      <c r="L18" s="125"/>
      <c r="M18" s="5" t="s">
        <v>29</v>
      </c>
      <c r="N18" s="18"/>
      <c r="O18" s="18"/>
    </row>
    <row r="19" spans="2:21" ht="24.95" customHeight="1" thickBot="1" x14ac:dyDescent="0.4">
      <c r="B19" s="17"/>
      <c r="C19" s="129"/>
      <c r="D19" s="130"/>
      <c r="E19" s="131"/>
      <c r="F19" s="130"/>
      <c r="G19" s="131"/>
      <c r="H19" s="130"/>
      <c r="I19" s="132"/>
      <c r="J19" s="133"/>
      <c r="K19" s="134"/>
      <c r="L19" s="135"/>
      <c r="M19" s="86">
        <f>I19*K19</f>
        <v>0</v>
      </c>
      <c r="N19" s="18"/>
      <c r="O19" s="18"/>
    </row>
    <row r="20" spans="2:21" ht="15.75" thickBot="1" x14ac:dyDescent="0.3"/>
    <row r="21" spans="2:21" ht="22.5" customHeight="1" thickBot="1" x14ac:dyDescent="0.3">
      <c r="B21" s="14" t="s">
        <v>31</v>
      </c>
      <c r="C21" s="113" t="s">
        <v>0</v>
      </c>
      <c r="D21" s="109"/>
      <c r="E21" s="109"/>
      <c r="F21" s="109"/>
      <c r="G21" s="109" t="s">
        <v>21</v>
      </c>
      <c r="H21" s="109"/>
      <c r="I21" s="109"/>
      <c r="J21" s="109"/>
      <c r="K21" s="109"/>
      <c r="L21" s="105" t="s">
        <v>22</v>
      </c>
      <c r="M21" s="106"/>
      <c r="N21" s="9"/>
      <c r="O21" s="9"/>
      <c r="P21" s="9"/>
      <c r="Q21" s="9"/>
      <c r="R21" s="9"/>
      <c r="S21" s="9"/>
      <c r="T21" s="9"/>
      <c r="U21" s="9"/>
    </row>
    <row r="22" spans="2:21" ht="56.25" customHeight="1" thickBot="1" x14ac:dyDescent="0.4">
      <c r="B22" s="15"/>
      <c r="C22" s="114"/>
      <c r="D22" s="110"/>
      <c r="E22" s="110"/>
      <c r="F22" s="111"/>
      <c r="G22" s="107"/>
      <c r="H22" s="110"/>
      <c r="I22" s="110"/>
      <c r="J22" s="110"/>
      <c r="K22" s="111"/>
      <c r="L22" s="107"/>
      <c r="M22" s="108"/>
      <c r="N22" s="11"/>
      <c r="O22" s="11"/>
      <c r="P22" s="16"/>
      <c r="Q22" s="16"/>
      <c r="R22" s="16"/>
      <c r="S22" s="16"/>
      <c r="T22" s="16"/>
      <c r="U22" s="16"/>
    </row>
    <row r="23" spans="2:21" ht="24.75" customHeight="1" thickBot="1" x14ac:dyDescent="0.4">
      <c r="B23" s="17"/>
      <c r="C23" s="126" t="s">
        <v>24</v>
      </c>
      <c r="D23" s="127"/>
      <c r="E23" s="128" t="s">
        <v>25</v>
      </c>
      <c r="F23" s="128"/>
      <c r="G23" s="128" t="s">
        <v>26</v>
      </c>
      <c r="H23" s="128"/>
      <c r="I23" s="128" t="s">
        <v>27</v>
      </c>
      <c r="J23" s="128"/>
      <c r="K23" s="125" t="s">
        <v>28</v>
      </c>
      <c r="L23" s="125"/>
      <c r="M23" s="5" t="s">
        <v>29</v>
      </c>
      <c r="N23" s="18"/>
      <c r="O23" s="18"/>
    </row>
    <row r="24" spans="2:21" ht="24.95" customHeight="1" thickBot="1" x14ac:dyDescent="0.4">
      <c r="B24" s="17"/>
      <c r="C24" s="129"/>
      <c r="D24" s="130"/>
      <c r="E24" s="131"/>
      <c r="F24" s="130"/>
      <c r="G24" s="131"/>
      <c r="H24" s="130"/>
      <c r="I24" s="132"/>
      <c r="J24" s="133"/>
      <c r="K24" s="134"/>
      <c r="L24" s="135"/>
      <c r="M24" s="86">
        <f>I24*K24</f>
        <v>0</v>
      </c>
      <c r="N24" s="18"/>
      <c r="O24" s="18"/>
    </row>
    <row r="25" spans="2:21" ht="15.75" thickBot="1" x14ac:dyDescent="0.3"/>
    <row r="26" spans="2:21" ht="22.5" customHeight="1" thickBot="1" x14ac:dyDescent="0.3">
      <c r="B26" s="14" t="s">
        <v>32</v>
      </c>
      <c r="C26" s="113" t="s">
        <v>0</v>
      </c>
      <c r="D26" s="109"/>
      <c r="E26" s="109"/>
      <c r="F26" s="109"/>
      <c r="G26" s="109" t="s">
        <v>21</v>
      </c>
      <c r="H26" s="109"/>
      <c r="I26" s="109"/>
      <c r="J26" s="109"/>
      <c r="K26" s="109"/>
      <c r="L26" s="105" t="s">
        <v>22</v>
      </c>
      <c r="M26" s="106"/>
      <c r="N26" s="9"/>
      <c r="O26" s="9"/>
      <c r="P26" s="9"/>
      <c r="Q26" s="9"/>
      <c r="R26" s="9"/>
      <c r="S26" s="9"/>
      <c r="T26" s="9"/>
      <c r="U26" s="9"/>
    </row>
    <row r="27" spans="2:21" ht="56.25" customHeight="1" thickBot="1" x14ac:dyDescent="0.4">
      <c r="B27" s="15"/>
      <c r="C27" s="114"/>
      <c r="D27" s="110"/>
      <c r="E27" s="110"/>
      <c r="F27" s="111"/>
      <c r="G27" s="107"/>
      <c r="H27" s="110"/>
      <c r="I27" s="110"/>
      <c r="J27" s="110"/>
      <c r="K27" s="111"/>
      <c r="L27" s="107"/>
      <c r="M27" s="108"/>
      <c r="N27" s="11"/>
      <c r="O27" s="11"/>
      <c r="P27" s="16"/>
      <c r="Q27" s="16"/>
      <c r="R27" s="16"/>
      <c r="S27" s="16"/>
      <c r="T27" s="16"/>
      <c r="U27" s="16"/>
    </row>
    <row r="28" spans="2:21" ht="24.75" customHeight="1" thickBot="1" x14ac:dyDescent="0.4">
      <c r="B28" s="17"/>
      <c r="C28" s="126" t="s">
        <v>24</v>
      </c>
      <c r="D28" s="127"/>
      <c r="E28" s="128" t="s">
        <v>25</v>
      </c>
      <c r="F28" s="128"/>
      <c r="G28" s="128" t="s">
        <v>26</v>
      </c>
      <c r="H28" s="128"/>
      <c r="I28" s="128" t="s">
        <v>27</v>
      </c>
      <c r="J28" s="128"/>
      <c r="K28" s="125" t="s">
        <v>28</v>
      </c>
      <c r="L28" s="125"/>
      <c r="M28" s="5" t="s">
        <v>29</v>
      </c>
      <c r="N28" s="18"/>
      <c r="O28" s="18"/>
    </row>
    <row r="29" spans="2:21" ht="24.95" customHeight="1" thickBot="1" x14ac:dyDescent="0.4">
      <c r="B29" s="17"/>
      <c r="C29" s="129"/>
      <c r="D29" s="130"/>
      <c r="E29" s="131"/>
      <c r="F29" s="130"/>
      <c r="G29" s="131"/>
      <c r="H29" s="130"/>
      <c r="I29" s="132"/>
      <c r="J29" s="133"/>
      <c r="K29" s="134"/>
      <c r="L29" s="135"/>
      <c r="M29" s="86">
        <f>I29*K29</f>
        <v>0</v>
      </c>
      <c r="N29" s="18"/>
      <c r="O29" s="18"/>
    </row>
    <row r="30" spans="2:21" ht="15.75" thickBot="1" x14ac:dyDescent="0.3"/>
    <row r="31" spans="2:21" ht="22.5" customHeight="1" thickBot="1" x14ac:dyDescent="0.3">
      <c r="B31" s="14" t="s">
        <v>33</v>
      </c>
      <c r="C31" s="113" t="s">
        <v>0</v>
      </c>
      <c r="D31" s="109"/>
      <c r="E31" s="109"/>
      <c r="F31" s="109"/>
      <c r="G31" s="109" t="s">
        <v>21</v>
      </c>
      <c r="H31" s="109"/>
      <c r="I31" s="109"/>
      <c r="J31" s="109"/>
      <c r="K31" s="109"/>
      <c r="L31" s="105" t="s">
        <v>22</v>
      </c>
      <c r="M31" s="106"/>
      <c r="N31" s="9"/>
      <c r="O31" s="9"/>
      <c r="P31" s="9"/>
      <c r="Q31" s="9"/>
      <c r="R31" s="9"/>
      <c r="S31" s="9"/>
      <c r="T31" s="9"/>
      <c r="U31" s="9"/>
    </row>
    <row r="32" spans="2:21" ht="56.25" customHeight="1" thickBot="1" x14ac:dyDescent="0.4">
      <c r="B32" s="15"/>
      <c r="C32" s="114"/>
      <c r="D32" s="110"/>
      <c r="E32" s="110"/>
      <c r="F32" s="111"/>
      <c r="G32" s="107"/>
      <c r="H32" s="110"/>
      <c r="I32" s="110"/>
      <c r="J32" s="110"/>
      <c r="K32" s="111"/>
      <c r="L32" s="107"/>
      <c r="M32" s="108"/>
      <c r="N32" s="11"/>
      <c r="O32" s="11"/>
      <c r="P32" s="16"/>
      <c r="Q32" s="16"/>
      <c r="R32" s="16"/>
      <c r="S32" s="16"/>
      <c r="T32" s="16"/>
      <c r="U32" s="16"/>
    </row>
    <row r="33" spans="2:21" ht="24.75" customHeight="1" thickBot="1" x14ac:dyDescent="0.4">
      <c r="B33" s="17"/>
      <c r="C33" s="126" t="s">
        <v>24</v>
      </c>
      <c r="D33" s="127"/>
      <c r="E33" s="128" t="s">
        <v>25</v>
      </c>
      <c r="F33" s="128"/>
      <c r="G33" s="128" t="s">
        <v>26</v>
      </c>
      <c r="H33" s="128"/>
      <c r="I33" s="128" t="s">
        <v>27</v>
      </c>
      <c r="J33" s="128"/>
      <c r="K33" s="125" t="s">
        <v>28</v>
      </c>
      <c r="L33" s="125"/>
      <c r="M33" s="5" t="s">
        <v>29</v>
      </c>
      <c r="N33" s="18"/>
      <c r="O33" s="18"/>
    </row>
    <row r="34" spans="2:21" ht="24.95" customHeight="1" thickBot="1" x14ac:dyDescent="0.4">
      <c r="B34" s="17"/>
      <c r="C34" s="129"/>
      <c r="D34" s="130"/>
      <c r="E34" s="131"/>
      <c r="F34" s="130"/>
      <c r="G34" s="131"/>
      <c r="H34" s="130"/>
      <c r="I34" s="132"/>
      <c r="J34" s="133"/>
      <c r="K34" s="134"/>
      <c r="L34" s="135"/>
      <c r="M34" s="86">
        <f>I34*K34</f>
        <v>0</v>
      </c>
      <c r="N34" s="18"/>
      <c r="O34" s="18"/>
    </row>
    <row r="35" spans="2:21" ht="15.75" thickBot="1" x14ac:dyDescent="0.3"/>
    <row r="36" spans="2:21" ht="22.5" customHeight="1" thickBot="1" x14ac:dyDescent="0.3">
      <c r="B36" s="14" t="s">
        <v>34</v>
      </c>
      <c r="C36" s="113" t="s">
        <v>0</v>
      </c>
      <c r="D36" s="109"/>
      <c r="E36" s="109"/>
      <c r="F36" s="109"/>
      <c r="G36" s="109" t="s">
        <v>21</v>
      </c>
      <c r="H36" s="109"/>
      <c r="I36" s="109"/>
      <c r="J36" s="109"/>
      <c r="K36" s="109"/>
      <c r="L36" s="105" t="s">
        <v>22</v>
      </c>
      <c r="M36" s="106"/>
      <c r="N36" s="9"/>
      <c r="O36" s="9"/>
      <c r="P36" s="9"/>
      <c r="Q36" s="9"/>
      <c r="R36" s="9"/>
      <c r="S36" s="9"/>
      <c r="T36" s="9"/>
      <c r="U36" s="9"/>
    </row>
    <row r="37" spans="2:21" ht="56.25" customHeight="1" thickBot="1" x14ac:dyDescent="0.4">
      <c r="B37" s="15"/>
      <c r="C37" s="114"/>
      <c r="D37" s="110"/>
      <c r="E37" s="110"/>
      <c r="F37" s="111"/>
      <c r="G37" s="107"/>
      <c r="H37" s="110"/>
      <c r="I37" s="110"/>
      <c r="J37" s="110"/>
      <c r="K37" s="111"/>
      <c r="L37" s="107"/>
      <c r="M37" s="108"/>
      <c r="N37" s="11"/>
      <c r="O37" s="11"/>
      <c r="P37" s="16"/>
      <c r="Q37" s="16"/>
      <c r="R37" s="16"/>
      <c r="S37" s="16"/>
      <c r="T37" s="16"/>
      <c r="U37" s="16"/>
    </row>
    <row r="38" spans="2:21" ht="24.75" customHeight="1" thickBot="1" x14ac:dyDescent="0.4">
      <c r="B38" s="17"/>
      <c r="C38" s="126" t="s">
        <v>24</v>
      </c>
      <c r="D38" s="127"/>
      <c r="E38" s="128" t="s">
        <v>25</v>
      </c>
      <c r="F38" s="128"/>
      <c r="G38" s="128" t="s">
        <v>26</v>
      </c>
      <c r="H38" s="128"/>
      <c r="I38" s="128" t="s">
        <v>27</v>
      </c>
      <c r="J38" s="128"/>
      <c r="K38" s="125" t="s">
        <v>28</v>
      </c>
      <c r="L38" s="125"/>
      <c r="M38" s="5" t="s">
        <v>29</v>
      </c>
      <c r="N38" s="18"/>
      <c r="O38" s="18"/>
    </row>
    <row r="39" spans="2:21" ht="24.95" customHeight="1" thickBot="1" x14ac:dyDescent="0.4">
      <c r="B39" s="17"/>
      <c r="C39" s="129"/>
      <c r="D39" s="130"/>
      <c r="E39" s="131"/>
      <c r="F39" s="130"/>
      <c r="G39" s="131"/>
      <c r="H39" s="130"/>
      <c r="I39" s="132"/>
      <c r="J39" s="133"/>
      <c r="K39" s="134"/>
      <c r="L39" s="135"/>
      <c r="M39" s="86">
        <f>I39*K39</f>
        <v>0</v>
      </c>
      <c r="N39" s="18"/>
      <c r="O39" s="18"/>
    </row>
    <row r="40" spans="2:21" ht="15.75" thickBot="1" x14ac:dyDescent="0.3"/>
    <row r="41" spans="2:21" ht="22.5" customHeight="1" thickBot="1" x14ac:dyDescent="0.3">
      <c r="B41" s="14" t="s">
        <v>61</v>
      </c>
      <c r="C41" s="113" t="s">
        <v>0</v>
      </c>
      <c r="D41" s="109"/>
      <c r="E41" s="109"/>
      <c r="F41" s="109"/>
      <c r="G41" s="109" t="s">
        <v>21</v>
      </c>
      <c r="H41" s="109"/>
      <c r="I41" s="109"/>
      <c r="J41" s="109"/>
      <c r="K41" s="109"/>
      <c r="L41" s="105" t="s">
        <v>22</v>
      </c>
      <c r="M41" s="106"/>
      <c r="N41" s="9"/>
      <c r="O41" s="9"/>
      <c r="P41" s="9"/>
      <c r="Q41" s="9"/>
      <c r="R41" s="9"/>
      <c r="S41" s="9"/>
      <c r="T41" s="9"/>
      <c r="U41" s="9"/>
    </row>
    <row r="42" spans="2:21" ht="56.25" customHeight="1" thickBot="1" x14ac:dyDescent="0.4">
      <c r="B42" s="15"/>
      <c r="C42" s="114"/>
      <c r="D42" s="110"/>
      <c r="E42" s="110"/>
      <c r="F42" s="111"/>
      <c r="G42" s="107"/>
      <c r="H42" s="110"/>
      <c r="I42" s="110"/>
      <c r="J42" s="110"/>
      <c r="K42" s="111"/>
      <c r="L42" s="107"/>
      <c r="M42" s="108"/>
      <c r="N42" s="11"/>
      <c r="O42" s="11"/>
      <c r="P42" s="16"/>
      <c r="Q42" s="16"/>
      <c r="R42" s="16"/>
      <c r="S42" s="16"/>
      <c r="T42" s="16"/>
      <c r="U42" s="16"/>
    </row>
    <row r="43" spans="2:21" ht="24.75" customHeight="1" thickBot="1" x14ac:dyDescent="0.4">
      <c r="B43" s="17"/>
      <c r="C43" s="126" t="s">
        <v>24</v>
      </c>
      <c r="D43" s="127"/>
      <c r="E43" s="128" t="s">
        <v>25</v>
      </c>
      <c r="F43" s="128"/>
      <c r="G43" s="128" t="s">
        <v>26</v>
      </c>
      <c r="H43" s="128"/>
      <c r="I43" s="128" t="s">
        <v>27</v>
      </c>
      <c r="J43" s="128"/>
      <c r="K43" s="125" t="s">
        <v>28</v>
      </c>
      <c r="L43" s="125"/>
      <c r="M43" s="5" t="s">
        <v>29</v>
      </c>
      <c r="N43" s="18"/>
      <c r="O43" s="18"/>
    </row>
    <row r="44" spans="2:21" ht="24.95" customHeight="1" thickBot="1" x14ac:dyDescent="0.4">
      <c r="B44" s="17"/>
      <c r="C44" s="129"/>
      <c r="D44" s="130"/>
      <c r="E44" s="131"/>
      <c r="F44" s="130"/>
      <c r="G44" s="131"/>
      <c r="H44" s="130"/>
      <c r="I44" s="132"/>
      <c r="J44" s="133"/>
      <c r="K44" s="134"/>
      <c r="L44" s="135"/>
      <c r="M44" s="86">
        <f>I44*K44</f>
        <v>0</v>
      </c>
      <c r="N44" s="18"/>
      <c r="O44" s="18"/>
    </row>
    <row r="45" spans="2:21" ht="15.75" thickBot="1" x14ac:dyDescent="0.3"/>
    <row r="46" spans="2:21" ht="22.5" customHeight="1" thickBot="1" x14ac:dyDescent="0.3">
      <c r="B46" s="14" t="s">
        <v>62</v>
      </c>
      <c r="C46" s="113" t="s">
        <v>0</v>
      </c>
      <c r="D46" s="109"/>
      <c r="E46" s="109"/>
      <c r="F46" s="109"/>
      <c r="G46" s="109" t="s">
        <v>21</v>
      </c>
      <c r="H46" s="109"/>
      <c r="I46" s="109"/>
      <c r="J46" s="109"/>
      <c r="K46" s="109"/>
      <c r="L46" s="105" t="s">
        <v>22</v>
      </c>
      <c r="M46" s="106"/>
      <c r="N46" s="9"/>
      <c r="O46" s="9"/>
      <c r="P46" s="9"/>
      <c r="Q46" s="9"/>
      <c r="R46" s="9"/>
      <c r="S46" s="9"/>
      <c r="T46" s="9"/>
      <c r="U46" s="9"/>
    </row>
    <row r="47" spans="2:21" ht="56.25" customHeight="1" thickBot="1" x14ac:dyDescent="0.4">
      <c r="B47" s="15"/>
      <c r="C47" s="114"/>
      <c r="D47" s="110"/>
      <c r="E47" s="110"/>
      <c r="F47" s="111"/>
      <c r="G47" s="107"/>
      <c r="H47" s="110"/>
      <c r="I47" s="110"/>
      <c r="J47" s="110"/>
      <c r="K47" s="111"/>
      <c r="L47" s="107"/>
      <c r="M47" s="108"/>
      <c r="N47" s="11"/>
      <c r="O47" s="11"/>
      <c r="P47" s="16"/>
      <c r="Q47" s="16"/>
      <c r="R47" s="16"/>
      <c r="S47" s="16"/>
      <c r="T47" s="16"/>
      <c r="U47" s="16"/>
    </row>
    <row r="48" spans="2:21" ht="24.75" customHeight="1" thickBot="1" x14ac:dyDescent="0.4">
      <c r="B48" s="17"/>
      <c r="C48" s="126" t="s">
        <v>24</v>
      </c>
      <c r="D48" s="127"/>
      <c r="E48" s="128" t="s">
        <v>25</v>
      </c>
      <c r="F48" s="128"/>
      <c r="G48" s="128" t="s">
        <v>26</v>
      </c>
      <c r="H48" s="128"/>
      <c r="I48" s="128" t="s">
        <v>27</v>
      </c>
      <c r="J48" s="128"/>
      <c r="K48" s="125" t="s">
        <v>28</v>
      </c>
      <c r="L48" s="125"/>
      <c r="M48" s="5" t="s">
        <v>29</v>
      </c>
      <c r="N48" s="18"/>
      <c r="O48" s="18"/>
    </row>
    <row r="49" spans="2:21" ht="24.95" customHeight="1" thickBot="1" x14ac:dyDescent="0.4">
      <c r="B49" s="17"/>
      <c r="C49" s="129"/>
      <c r="D49" s="130"/>
      <c r="E49" s="131"/>
      <c r="F49" s="130"/>
      <c r="G49" s="131"/>
      <c r="H49" s="130"/>
      <c r="I49" s="132"/>
      <c r="J49" s="133"/>
      <c r="K49" s="134"/>
      <c r="L49" s="135"/>
      <c r="M49" s="86">
        <f>I49*K49</f>
        <v>0</v>
      </c>
      <c r="N49" s="18"/>
      <c r="O49" s="18"/>
    </row>
    <row r="50" spans="2:21" ht="15.75" thickBot="1" x14ac:dyDescent="0.3"/>
    <row r="51" spans="2:21" ht="22.5" customHeight="1" thickBot="1" x14ac:dyDescent="0.3">
      <c r="B51" s="14" t="s">
        <v>63</v>
      </c>
      <c r="C51" s="113" t="s">
        <v>0</v>
      </c>
      <c r="D51" s="109"/>
      <c r="E51" s="109"/>
      <c r="F51" s="109"/>
      <c r="G51" s="109" t="s">
        <v>21</v>
      </c>
      <c r="H51" s="109"/>
      <c r="I51" s="109"/>
      <c r="J51" s="109"/>
      <c r="K51" s="109"/>
      <c r="L51" s="105" t="s">
        <v>22</v>
      </c>
      <c r="M51" s="106"/>
      <c r="N51" s="9"/>
      <c r="O51" s="9"/>
      <c r="P51" s="9"/>
      <c r="Q51" s="9"/>
      <c r="R51" s="9"/>
      <c r="S51" s="9"/>
      <c r="T51" s="9"/>
      <c r="U51" s="9"/>
    </row>
    <row r="52" spans="2:21" ht="56.25" customHeight="1" thickBot="1" x14ac:dyDescent="0.4">
      <c r="B52" s="15"/>
      <c r="C52" s="114"/>
      <c r="D52" s="110"/>
      <c r="E52" s="110"/>
      <c r="F52" s="111"/>
      <c r="G52" s="107"/>
      <c r="H52" s="110"/>
      <c r="I52" s="110"/>
      <c r="J52" s="110"/>
      <c r="K52" s="111"/>
      <c r="L52" s="107"/>
      <c r="M52" s="108"/>
      <c r="N52" s="11"/>
      <c r="O52" s="11"/>
      <c r="P52" s="16"/>
      <c r="Q52" s="16"/>
      <c r="R52" s="16"/>
      <c r="S52" s="16"/>
      <c r="T52" s="16"/>
      <c r="U52" s="16"/>
    </row>
    <row r="53" spans="2:21" ht="24.75" customHeight="1" thickBot="1" x14ac:dyDescent="0.4">
      <c r="B53" s="17"/>
      <c r="C53" s="126" t="s">
        <v>24</v>
      </c>
      <c r="D53" s="127"/>
      <c r="E53" s="128" t="s">
        <v>25</v>
      </c>
      <c r="F53" s="128"/>
      <c r="G53" s="128" t="s">
        <v>26</v>
      </c>
      <c r="H53" s="128"/>
      <c r="I53" s="128" t="s">
        <v>27</v>
      </c>
      <c r="J53" s="128"/>
      <c r="K53" s="125" t="s">
        <v>28</v>
      </c>
      <c r="L53" s="125"/>
      <c r="M53" s="5" t="s">
        <v>29</v>
      </c>
      <c r="N53" s="18"/>
      <c r="O53" s="18"/>
    </row>
    <row r="54" spans="2:21" ht="24.95" customHeight="1" thickBot="1" x14ac:dyDescent="0.4">
      <c r="B54" s="17"/>
      <c r="C54" s="129"/>
      <c r="D54" s="130"/>
      <c r="E54" s="131"/>
      <c r="F54" s="130"/>
      <c r="G54" s="131"/>
      <c r="H54" s="130"/>
      <c r="I54" s="132"/>
      <c r="J54" s="133"/>
      <c r="K54" s="134"/>
      <c r="L54" s="135"/>
      <c r="M54" s="86">
        <f>I54*K54</f>
        <v>0</v>
      </c>
      <c r="N54" s="18"/>
      <c r="O54" s="18"/>
    </row>
    <row r="55" spans="2:21" ht="15.75" thickBot="1" x14ac:dyDescent="0.3"/>
    <row r="56" spans="2:21" ht="22.5" customHeight="1" thickBot="1" x14ac:dyDescent="0.3">
      <c r="B56" s="14" t="s">
        <v>64</v>
      </c>
      <c r="C56" s="113" t="s">
        <v>0</v>
      </c>
      <c r="D56" s="109"/>
      <c r="E56" s="109"/>
      <c r="F56" s="109"/>
      <c r="G56" s="109" t="s">
        <v>21</v>
      </c>
      <c r="H56" s="109"/>
      <c r="I56" s="109"/>
      <c r="J56" s="109"/>
      <c r="K56" s="109"/>
      <c r="L56" s="105" t="s">
        <v>22</v>
      </c>
      <c r="M56" s="106"/>
      <c r="N56" s="9"/>
      <c r="O56" s="9"/>
      <c r="P56" s="9"/>
      <c r="Q56" s="9"/>
      <c r="R56" s="9"/>
      <c r="S56" s="9"/>
      <c r="T56" s="9"/>
      <c r="U56" s="9"/>
    </row>
    <row r="57" spans="2:21" ht="56.25" customHeight="1" thickBot="1" x14ac:dyDescent="0.4">
      <c r="B57" s="15"/>
      <c r="C57" s="114"/>
      <c r="D57" s="110"/>
      <c r="E57" s="110"/>
      <c r="F57" s="111"/>
      <c r="G57" s="107"/>
      <c r="H57" s="110"/>
      <c r="I57" s="110"/>
      <c r="J57" s="110"/>
      <c r="K57" s="111"/>
      <c r="L57" s="107"/>
      <c r="M57" s="108"/>
      <c r="N57" s="11"/>
      <c r="O57" s="11"/>
      <c r="P57" s="16"/>
      <c r="Q57" s="16"/>
      <c r="R57" s="16"/>
      <c r="S57" s="16"/>
      <c r="T57" s="16"/>
      <c r="U57" s="16"/>
    </row>
    <row r="58" spans="2:21" ht="24.75" customHeight="1" thickBot="1" x14ac:dyDescent="0.4">
      <c r="B58" s="17"/>
      <c r="C58" s="126" t="s">
        <v>24</v>
      </c>
      <c r="D58" s="127"/>
      <c r="E58" s="128" t="s">
        <v>25</v>
      </c>
      <c r="F58" s="128"/>
      <c r="G58" s="128" t="s">
        <v>26</v>
      </c>
      <c r="H58" s="128"/>
      <c r="I58" s="128" t="s">
        <v>27</v>
      </c>
      <c r="J58" s="128"/>
      <c r="K58" s="125" t="s">
        <v>28</v>
      </c>
      <c r="L58" s="125"/>
      <c r="M58" s="5" t="s">
        <v>29</v>
      </c>
      <c r="N58" s="18"/>
      <c r="O58" s="18"/>
    </row>
    <row r="59" spans="2:21" ht="24.95" customHeight="1" thickBot="1" x14ac:dyDescent="0.4">
      <c r="B59" s="17"/>
      <c r="C59" s="129"/>
      <c r="D59" s="130"/>
      <c r="E59" s="131"/>
      <c r="F59" s="130"/>
      <c r="G59" s="131"/>
      <c r="H59" s="130"/>
      <c r="I59" s="132"/>
      <c r="J59" s="133"/>
      <c r="K59" s="134"/>
      <c r="L59" s="135"/>
      <c r="M59" s="86">
        <f>I59*K59</f>
        <v>0</v>
      </c>
      <c r="N59" s="18"/>
      <c r="O59" s="18"/>
    </row>
    <row r="67" spans="2:2" hidden="1" x14ac:dyDescent="0.25">
      <c r="B67" s="32" t="s">
        <v>77</v>
      </c>
    </row>
    <row r="68" spans="2:2" hidden="1" x14ac:dyDescent="0.25">
      <c r="B68" s="32" t="s">
        <v>81</v>
      </c>
    </row>
    <row r="69" spans="2:2" hidden="1" x14ac:dyDescent="0.25">
      <c r="B69" s="32" t="s">
        <v>85</v>
      </c>
    </row>
    <row r="70" spans="2:2" hidden="1" x14ac:dyDescent="0.25">
      <c r="B70" s="32" t="s">
        <v>89</v>
      </c>
    </row>
    <row r="71" spans="2:2" hidden="1" x14ac:dyDescent="0.25">
      <c r="B71" s="32" t="s">
        <v>93</v>
      </c>
    </row>
    <row r="72" spans="2:2" hidden="1" x14ac:dyDescent="0.25">
      <c r="B72" s="32" t="s">
        <v>97</v>
      </c>
    </row>
    <row r="73" spans="2:2" hidden="1" x14ac:dyDescent="0.25">
      <c r="B73" s="32" t="s">
        <v>101</v>
      </c>
    </row>
    <row r="74" spans="2:2" hidden="1" x14ac:dyDescent="0.25">
      <c r="B74" s="32" t="s">
        <v>105</v>
      </c>
    </row>
    <row r="75" spans="2:2" hidden="1" x14ac:dyDescent="0.25">
      <c r="B75" s="32" t="s">
        <v>109</v>
      </c>
    </row>
    <row r="76" spans="2:2" hidden="1" x14ac:dyDescent="0.25">
      <c r="B76" s="32" t="s">
        <v>112</v>
      </c>
    </row>
    <row r="77" spans="2:2" hidden="1" x14ac:dyDescent="0.25">
      <c r="B77" s="32" t="s">
        <v>116</v>
      </c>
    </row>
    <row r="78" spans="2:2" hidden="1" x14ac:dyDescent="0.25">
      <c r="B78" s="32" t="s">
        <v>120</v>
      </c>
    </row>
    <row r="79" spans="2:2" hidden="1" x14ac:dyDescent="0.25">
      <c r="B79" s="32" t="s">
        <v>123</v>
      </c>
    </row>
    <row r="80" spans="2:2" hidden="1" x14ac:dyDescent="0.25">
      <c r="B80" s="32" t="s">
        <v>126</v>
      </c>
    </row>
    <row r="81" spans="2:2" hidden="1" x14ac:dyDescent="0.25">
      <c r="B81" s="32" t="s">
        <v>129</v>
      </c>
    </row>
    <row r="82" spans="2:2" hidden="1" x14ac:dyDescent="0.25">
      <c r="B82" s="32" t="s">
        <v>133</v>
      </c>
    </row>
    <row r="83" spans="2:2" hidden="1" x14ac:dyDescent="0.25">
      <c r="B83" s="32" t="s">
        <v>137</v>
      </c>
    </row>
    <row r="84" spans="2:2" hidden="1" x14ac:dyDescent="0.25">
      <c r="B84" s="32" t="s">
        <v>140</v>
      </c>
    </row>
    <row r="85" spans="2:2" hidden="1" x14ac:dyDescent="0.25">
      <c r="B85" s="32" t="s">
        <v>143</v>
      </c>
    </row>
    <row r="86" spans="2:2" hidden="1" x14ac:dyDescent="0.25">
      <c r="B86" s="32" t="s">
        <v>146</v>
      </c>
    </row>
    <row r="87" spans="2:2" hidden="1" x14ac:dyDescent="0.25">
      <c r="B87" s="32" t="s">
        <v>149</v>
      </c>
    </row>
    <row r="88" spans="2:2" hidden="1" x14ac:dyDescent="0.25">
      <c r="B88" s="32" t="s">
        <v>153</v>
      </c>
    </row>
    <row r="89" spans="2:2" hidden="1" x14ac:dyDescent="0.25">
      <c r="B89" s="32" t="s">
        <v>156</v>
      </c>
    </row>
    <row r="90" spans="2:2" hidden="1" x14ac:dyDescent="0.25">
      <c r="B90" s="32" t="s">
        <v>160</v>
      </c>
    </row>
    <row r="91" spans="2:2" hidden="1" x14ac:dyDescent="0.25">
      <c r="B91" s="32" t="s">
        <v>163</v>
      </c>
    </row>
    <row r="92" spans="2:2" hidden="1" x14ac:dyDescent="0.25">
      <c r="B92" s="32" t="s">
        <v>166</v>
      </c>
    </row>
    <row r="93" spans="2:2" hidden="1" x14ac:dyDescent="0.25">
      <c r="B93" s="32" t="s">
        <v>170</v>
      </c>
    </row>
    <row r="94" spans="2:2" hidden="1" x14ac:dyDescent="0.25">
      <c r="B94" s="32" t="s">
        <v>173</v>
      </c>
    </row>
    <row r="95" spans="2:2" hidden="1" x14ac:dyDescent="0.25">
      <c r="B95" s="32" t="s">
        <v>176</v>
      </c>
    </row>
    <row r="96" spans="2:2" hidden="1" x14ac:dyDescent="0.25">
      <c r="B96" s="32" t="s">
        <v>180</v>
      </c>
    </row>
    <row r="97" spans="2:2" hidden="1" x14ac:dyDescent="0.25">
      <c r="B97" s="32" t="s">
        <v>183</v>
      </c>
    </row>
    <row r="98" spans="2:2" hidden="1" x14ac:dyDescent="0.25">
      <c r="B98" s="32" t="s">
        <v>187</v>
      </c>
    </row>
    <row r="99" spans="2:2" hidden="1" x14ac:dyDescent="0.25">
      <c r="B99" s="32" t="s">
        <v>190</v>
      </c>
    </row>
    <row r="100" spans="2:2" hidden="1" x14ac:dyDescent="0.25">
      <c r="B100" s="32" t="s">
        <v>193</v>
      </c>
    </row>
    <row r="101" spans="2:2" hidden="1" x14ac:dyDescent="0.25">
      <c r="B101" s="32" t="s">
        <v>196</v>
      </c>
    </row>
    <row r="102" spans="2:2" hidden="1" x14ac:dyDescent="0.25">
      <c r="B102" s="32" t="s">
        <v>199</v>
      </c>
    </row>
    <row r="103" spans="2:2" hidden="1" x14ac:dyDescent="0.25">
      <c r="B103" s="32" t="s">
        <v>202</v>
      </c>
    </row>
    <row r="104" spans="2:2" hidden="1" x14ac:dyDescent="0.25">
      <c r="B104" s="32" t="s">
        <v>205</v>
      </c>
    </row>
    <row r="105" spans="2:2" hidden="1" x14ac:dyDescent="0.25">
      <c r="B105" s="32" t="s">
        <v>208</v>
      </c>
    </row>
    <row r="106" spans="2:2" hidden="1" x14ac:dyDescent="0.25">
      <c r="B106" s="32" t="s">
        <v>211</v>
      </c>
    </row>
    <row r="107" spans="2:2" hidden="1" x14ac:dyDescent="0.25">
      <c r="B107" s="32" t="s">
        <v>214</v>
      </c>
    </row>
    <row r="108" spans="2:2" hidden="1" x14ac:dyDescent="0.25">
      <c r="B108" s="32" t="s">
        <v>217</v>
      </c>
    </row>
    <row r="109" spans="2:2" hidden="1" x14ac:dyDescent="0.25">
      <c r="B109" s="32" t="s">
        <v>220</v>
      </c>
    </row>
    <row r="110" spans="2:2" hidden="1" x14ac:dyDescent="0.25">
      <c r="B110" s="32" t="s">
        <v>223</v>
      </c>
    </row>
    <row r="111" spans="2:2" hidden="1" x14ac:dyDescent="0.25">
      <c r="B111" s="32" t="s">
        <v>226</v>
      </c>
    </row>
    <row r="112" spans="2:2" hidden="1" x14ac:dyDescent="0.25">
      <c r="B112" s="32" t="s">
        <v>229</v>
      </c>
    </row>
    <row r="113" spans="2:2" hidden="1" x14ac:dyDescent="0.25">
      <c r="B113" s="32" t="s">
        <v>231</v>
      </c>
    </row>
    <row r="114" spans="2:2" hidden="1" x14ac:dyDescent="0.25">
      <c r="B114" s="32" t="s">
        <v>233</v>
      </c>
    </row>
    <row r="115" spans="2:2" hidden="1" x14ac:dyDescent="0.25">
      <c r="B115" s="32" t="s">
        <v>236</v>
      </c>
    </row>
    <row r="116" spans="2:2" hidden="1" x14ac:dyDescent="0.25">
      <c r="B116" s="32" t="s">
        <v>239</v>
      </c>
    </row>
    <row r="117" spans="2:2" hidden="1" x14ac:dyDescent="0.25">
      <c r="B117" s="32" t="s">
        <v>242</v>
      </c>
    </row>
    <row r="118" spans="2:2" hidden="1" x14ac:dyDescent="0.25">
      <c r="B118" s="32" t="s">
        <v>245</v>
      </c>
    </row>
    <row r="119" spans="2:2" hidden="1" x14ac:dyDescent="0.25">
      <c r="B119" s="32" t="s">
        <v>248</v>
      </c>
    </row>
    <row r="120" spans="2:2" hidden="1" x14ac:dyDescent="0.25">
      <c r="B120" s="32" t="s">
        <v>251</v>
      </c>
    </row>
    <row r="121" spans="2:2" hidden="1" x14ac:dyDescent="0.25">
      <c r="B121" s="32" t="s">
        <v>254</v>
      </c>
    </row>
    <row r="122" spans="2:2" hidden="1" x14ac:dyDescent="0.25">
      <c r="B122" s="32" t="s">
        <v>257</v>
      </c>
    </row>
    <row r="123" spans="2:2" hidden="1" x14ac:dyDescent="0.25">
      <c r="B123" s="32" t="s">
        <v>259</v>
      </c>
    </row>
    <row r="124" spans="2:2" hidden="1" x14ac:dyDescent="0.25">
      <c r="B124" s="32" t="s">
        <v>262</v>
      </c>
    </row>
    <row r="125" spans="2:2" hidden="1" x14ac:dyDescent="0.25">
      <c r="B125" s="32" t="s">
        <v>265</v>
      </c>
    </row>
    <row r="126" spans="2:2" hidden="1" x14ac:dyDescent="0.25">
      <c r="B126" s="32" t="s">
        <v>268</v>
      </c>
    </row>
    <row r="127" spans="2:2" hidden="1" x14ac:dyDescent="0.25">
      <c r="B127" s="32" t="s">
        <v>271</v>
      </c>
    </row>
    <row r="128" spans="2:2" hidden="1" x14ac:dyDescent="0.25">
      <c r="B128" s="32" t="s">
        <v>274</v>
      </c>
    </row>
    <row r="129" spans="2:2" hidden="1" x14ac:dyDescent="0.25">
      <c r="B129" s="32" t="s">
        <v>277</v>
      </c>
    </row>
    <row r="130" spans="2:2" hidden="1" x14ac:dyDescent="0.25">
      <c r="B130" s="32" t="s">
        <v>280</v>
      </c>
    </row>
    <row r="131" spans="2:2" hidden="1" x14ac:dyDescent="0.25">
      <c r="B131" s="32" t="s">
        <v>283</v>
      </c>
    </row>
    <row r="132" spans="2:2" hidden="1" x14ac:dyDescent="0.25">
      <c r="B132" s="32" t="s">
        <v>286</v>
      </c>
    </row>
    <row r="133" spans="2:2" hidden="1" x14ac:dyDescent="0.25">
      <c r="B133" s="32" t="s">
        <v>288</v>
      </c>
    </row>
    <row r="134" spans="2:2" hidden="1" x14ac:dyDescent="0.25">
      <c r="B134" s="32" t="s">
        <v>290</v>
      </c>
    </row>
    <row r="135" spans="2:2" hidden="1" x14ac:dyDescent="0.25">
      <c r="B135" s="32" t="s">
        <v>293</v>
      </c>
    </row>
    <row r="136" spans="2:2" hidden="1" x14ac:dyDescent="0.25">
      <c r="B136" s="32" t="s">
        <v>296</v>
      </c>
    </row>
    <row r="137" spans="2:2" hidden="1" x14ac:dyDescent="0.25">
      <c r="B137" s="32" t="s">
        <v>299</v>
      </c>
    </row>
    <row r="138" spans="2:2" hidden="1" x14ac:dyDescent="0.25">
      <c r="B138" s="32" t="s">
        <v>302</v>
      </c>
    </row>
    <row r="139" spans="2:2" hidden="1" x14ac:dyDescent="0.25">
      <c r="B139" s="32" t="s">
        <v>305</v>
      </c>
    </row>
    <row r="140" spans="2:2" hidden="1" x14ac:dyDescent="0.25">
      <c r="B140" s="32" t="s">
        <v>308</v>
      </c>
    </row>
    <row r="141" spans="2:2" hidden="1" x14ac:dyDescent="0.25">
      <c r="B141" s="32" t="s">
        <v>311</v>
      </c>
    </row>
    <row r="142" spans="2:2" hidden="1" x14ac:dyDescent="0.25">
      <c r="B142" s="32" t="s">
        <v>315</v>
      </c>
    </row>
    <row r="143" spans="2:2" hidden="1" x14ac:dyDescent="0.25">
      <c r="B143" s="32" t="s">
        <v>319</v>
      </c>
    </row>
    <row r="144" spans="2:2" hidden="1" x14ac:dyDescent="0.25">
      <c r="B144" s="32" t="s">
        <v>322</v>
      </c>
    </row>
    <row r="145" spans="2:2" hidden="1" x14ac:dyDescent="0.25">
      <c r="B145" s="32" t="s">
        <v>325</v>
      </c>
    </row>
    <row r="146" spans="2:2" hidden="1" x14ac:dyDescent="0.25">
      <c r="B146" s="32" t="s">
        <v>328</v>
      </c>
    </row>
    <row r="147" spans="2:2" hidden="1" x14ac:dyDescent="0.25">
      <c r="B147" s="32" t="s">
        <v>331</v>
      </c>
    </row>
    <row r="148" spans="2:2" hidden="1" x14ac:dyDescent="0.25">
      <c r="B148" s="32" t="s">
        <v>334</v>
      </c>
    </row>
    <row r="149" spans="2:2" hidden="1" x14ac:dyDescent="0.25">
      <c r="B149" s="32" t="s">
        <v>337</v>
      </c>
    </row>
    <row r="150" spans="2:2" hidden="1" x14ac:dyDescent="0.25">
      <c r="B150" s="32" t="s">
        <v>340</v>
      </c>
    </row>
    <row r="151" spans="2:2" hidden="1" x14ac:dyDescent="0.25">
      <c r="B151" s="32" t="s">
        <v>343</v>
      </c>
    </row>
    <row r="152" spans="2:2" hidden="1" x14ac:dyDescent="0.25">
      <c r="B152" s="32" t="s">
        <v>346</v>
      </c>
    </row>
    <row r="153" spans="2:2" hidden="1" x14ac:dyDescent="0.25">
      <c r="B153" s="32" t="s">
        <v>349</v>
      </c>
    </row>
    <row r="154" spans="2:2" hidden="1" x14ac:dyDescent="0.25">
      <c r="B154" s="32" t="s">
        <v>352</v>
      </c>
    </row>
    <row r="155" spans="2:2" hidden="1" x14ac:dyDescent="0.25">
      <c r="B155" s="32" t="s">
        <v>355</v>
      </c>
    </row>
    <row r="156" spans="2:2" hidden="1" x14ac:dyDescent="0.25">
      <c r="B156" s="32" t="s">
        <v>359</v>
      </c>
    </row>
    <row r="157" spans="2:2" hidden="1" x14ac:dyDescent="0.25">
      <c r="B157" s="32" t="s">
        <v>362</v>
      </c>
    </row>
    <row r="158" spans="2:2" hidden="1" x14ac:dyDescent="0.25">
      <c r="B158" s="32" t="s">
        <v>365</v>
      </c>
    </row>
    <row r="159" spans="2:2" hidden="1" x14ac:dyDescent="0.25">
      <c r="B159" s="32" t="s">
        <v>368</v>
      </c>
    </row>
    <row r="160" spans="2:2" hidden="1" x14ac:dyDescent="0.25">
      <c r="B160" s="32" t="s">
        <v>371</v>
      </c>
    </row>
    <row r="161" spans="2:2" hidden="1" x14ac:dyDescent="0.25">
      <c r="B161" s="32" t="s">
        <v>374</v>
      </c>
    </row>
    <row r="162" spans="2:2" hidden="1" x14ac:dyDescent="0.25">
      <c r="B162" s="32" t="s">
        <v>377</v>
      </c>
    </row>
    <row r="163" spans="2:2" hidden="1" x14ac:dyDescent="0.25">
      <c r="B163" s="32" t="s">
        <v>380</v>
      </c>
    </row>
    <row r="164" spans="2:2" hidden="1" x14ac:dyDescent="0.25">
      <c r="B164" s="32" t="s">
        <v>383</v>
      </c>
    </row>
    <row r="165" spans="2:2" hidden="1" x14ac:dyDescent="0.25">
      <c r="B165" s="32" t="s">
        <v>386</v>
      </c>
    </row>
    <row r="166" spans="2:2" hidden="1" x14ac:dyDescent="0.25">
      <c r="B166" s="32" t="s">
        <v>390</v>
      </c>
    </row>
    <row r="167" spans="2:2" hidden="1" x14ac:dyDescent="0.25">
      <c r="B167" s="32" t="s">
        <v>393</v>
      </c>
    </row>
    <row r="168" spans="2:2" hidden="1" x14ac:dyDescent="0.25">
      <c r="B168" s="32" t="s">
        <v>396</v>
      </c>
    </row>
    <row r="169" spans="2:2" hidden="1" x14ac:dyDescent="0.25">
      <c r="B169" s="32" t="s">
        <v>399</v>
      </c>
    </row>
    <row r="170" spans="2:2" hidden="1" x14ac:dyDescent="0.25">
      <c r="B170" s="32" t="s">
        <v>402</v>
      </c>
    </row>
    <row r="171" spans="2:2" hidden="1" x14ac:dyDescent="0.25">
      <c r="B171" s="32" t="s">
        <v>405</v>
      </c>
    </row>
    <row r="172" spans="2:2" hidden="1" x14ac:dyDescent="0.25">
      <c r="B172" s="32" t="s">
        <v>409</v>
      </c>
    </row>
    <row r="173" spans="2:2" hidden="1" x14ac:dyDescent="0.25">
      <c r="B173" s="32" t="s">
        <v>412</v>
      </c>
    </row>
    <row r="174" spans="2:2" hidden="1" x14ac:dyDescent="0.25">
      <c r="B174" s="32" t="s">
        <v>415</v>
      </c>
    </row>
    <row r="175" spans="2:2" hidden="1" x14ac:dyDescent="0.25">
      <c r="B175" s="32" t="s">
        <v>417</v>
      </c>
    </row>
    <row r="176" spans="2:2" hidden="1" x14ac:dyDescent="0.25">
      <c r="B176" s="32" t="s">
        <v>419</v>
      </c>
    </row>
    <row r="177" spans="2:2" hidden="1" x14ac:dyDescent="0.25">
      <c r="B177" s="32" t="s">
        <v>421</v>
      </c>
    </row>
    <row r="178" spans="2:2" hidden="1" x14ac:dyDescent="0.25">
      <c r="B178" s="32" t="s">
        <v>423</v>
      </c>
    </row>
    <row r="179" spans="2:2" hidden="1" x14ac:dyDescent="0.25">
      <c r="B179" s="32" t="s">
        <v>425</v>
      </c>
    </row>
    <row r="180" spans="2:2" hidden="1" x14ac:dyDescent="0.25">
      <c r="B180" s="32" t="s">
        <v>427</v>
      </c>
    </row>
    <row r="181" spans="2:2" hidden="1" x14ac:dyDescent="0.25">
      <c r="B181" s="32" t="s">
        <v>429</v>
      </c>
    </row>
    <row r="182" spans="2:2" hidden="1" x14ac:dyDescent="0.25">
      <c r="B182" s="32" t="s">
        <v>431</v>
      </c>
    </row>
    <row r="183" spans="2:2" hidden="1" x14ac:dyDescent="0.25">
      <c r="B183" s="32" t="s">
        <v>433</v>
      </c>
    </row>
    <row r="184" spans="2:2" hidden="1" x14ac:dyDescent="0.25">
      <c r="B184" s="32" t="s">
        <v>435</v>
      </c>
    </row>
    <row r="185" spans="2:2" hidden="1" x14ac:dyDescent="0.25">
      <c r="B185" s="32" t="s">
        <v>437</v>
      </c>
    </row>
    <row r="186" spans="2:2" hidden="1" x14ac:dyDescent="0.25">
      <c r="B186" s="32" t="s">
        <v>439</v>
      </c>
    </row>
    <row r="187" spans="2:2" hidden="1" x14ac:dyDescent="0.25">
      <c r="B187" s="32" t="s">
        <v>441</v>
      </c>
    </row>
    <row r="188" spans="2:2" hidden="1" x14ac:dyDescent="0.25">
      <c r="B188" s="32" t="s">
        <v>443</v>
      </c>
    </row>
    <row r="189" spans="2:2" hidden="1" x14ac:dyDescent="0.25">
      <c r="B189" s="32" t="s">
        <v>446</v>
      </c>
    </row>
    <row r="190" spans="2:2" hidden="1" x14ac:dyDescent="0.25">
      <c r="B190" s="32" t="s">
        <v>449</v>
      </c>
    </row>
    <row r="191" spans="2:2" hidden="1" x14ac:dyDescent="0.25">
      <c r="B191" s="32" t="s">
        <v>452</v>
      </c>
    </row>
    <row r="192" spans="2:2" hidden="1" x14ac:dyDescent="0.25">
      <c r="B192" s="32" t="s">
        <v>455</v>
      </c>
    </row>
    <row r="193" spans="2:2" hidden="1" x14ac:dyDescent="0.25">
      <c r="B193" s="32" t="s">
        <v>458</v>
      </c>
    </row>
    <row r="194" spans="2:2" hidden="1" x14ac:dyDescent="0.25">
      <c r="B194" s="32" t="s">
        <v>461</v>
      </c>
    </row>
    <row r="195" spans="2:2" hidden="1" x14ac:dyDescent="0.25">
      <c r="B195" s="32" t="s">
        <v>464</v>
      </c>
    </row>
    <row r="196" spans="2:2" hidden="1" x14ac:dyDescent="0.25">
      <c r="B196" s="32" t="s">
        <v>467</v>
      </c>
    </row>
    <row r="197" spans="2:2" hidden="1" x14ac:dyDescent="0.25">
      <c r="B197" s="32" t="s">
        <v>470</v>
      </c>
    </row>
    <row r="198" spans="2:2" hidden="1" x14ac:dyDescent="0.25">
      <c r="B198" s="32" t="s">
        <v>473</v>
      </c>
    </row>
    <row r="199" spans="2:2" hidden="1" x14ac:dyDescent="0.25">
      <c r="B199" s="32" t="s">
        <v>476</v>
      </c>
    </row>
    <row r="200" spans="2:2" hidden="1" x14ac:dyDescent="0.25">
      <c r="B200" s="32" t="s">
        <v>479</v>
      </c>
    </row>
    <row r="201" spans="2:2" hidden="1" x14ac:dyDescent="0.25">
      <c r="B201" s="32" t="s">
        <v>482</v>
      </c>
    </row>
    <row r="202" spans="2:2" hidden="1" x14ac:dyDescent="0.25">
      <c r="B202" s="32" t="s">
        <v>485</v>
      </c>
    </row>
    <row r="203" spans="2:2" hidden="1" x14ac:dyDescent="0.25">
      <c r="B203" s="32" t="s">
        <v>488</v>
      </c>
    </row>
    <row r="204" spans="2:2" hidden="1" x14ac:dyDescent="0.25">
      <c r="B204" s="32" t="s">
        <v>491</v>
      </c>
    </row>
    <row r="205" spans="2:2" hidden="1" x14ac:dyDescent="0.25">
      <c r="B205" s="32" t="s">
        <v>494</v>
      </c>
    </row>
    <row r="206" spans="2:2" hidden="1" x14ac:dyDescent="0.25">
      <c r="B206" s="32" t="s">
        <v>497</v>
      </c>
    </row>
    <row r="207" spans="2:2" hidden="1" x14ac:dyDescent="0.25">
      <c r="B207" s="32" t="s">
        <v>500</v>
      </c>
    </row>
    <row r="208" spans="2:2" hidden="1" x14ac:dyDescent="0.25">
      <c r="B208" s="32" t="s">
        <v>503</v>
      </c>
    </row>
    <row r="209" spans="2:2" hidden="1" x14ac:dyDescent="0.25">
      <c r="B209" s="32" t="s">
        <v>506</v>
      </c>
    </row>
    <row r="210" spans="2:2" hidden="1" x14ac:dyDescent="0.25">
      <c r="B210" s="32" t="s">
        <v>509</v>
      </c>
    </row>
    <row r="211" spans="2:2" hidden="1" x14ac:dyDescent="0.25">
      <c r="B211" s="32" t="s">
        <v>512</v>
      </c>
    </row>
    <row r="212" spans="2:2" hidden="1" x14ac:dyDescent="0.25">
      <c r="B212" s="32" t="s">
        <v>515</v>
      </c>
    </row>
    <row r="213" spans="2:2" hidden="1" x14ac:dyDescent="0.25">
      <c r="B213" s="32" t="s">
        <v>518</v>
      </c>
    </row>
    <row r="214" spans="2:2" hidden="1" x14ac:dyDescent="0.25">
      <c r="B214" s="32" t="s">
        <v>521</v>
      </c>
    </row>
    <row r="215" spans="2:2" hidden="1" x14ac:dyDescent="0.25">
      <c r="B215" s="32" t="s">
        <v>524</v>
      </c>
    </row>
    <row r="216" spans="2:2" hidden="1" x14ac:dyDescent="0.25">
      <c r="B216" s="32" t="s">
        <v>527</v>
      </c>
    </row>
    <row r="217" spans="2:2" hidden="1" x14ac:dyDescent="0.25">
      <c r="B217" s="32" t="s">
        <v>530</v>
      </c>
    </row>
    <row r="218" spans="2:2" hidden="1" x14ac:dyDescent="0.25">
      <c r="B218" s="32" t="s">
        <v>533</v>
      </c>
    </row>
    <row r="219" spans="2:2" hidden="1" x14ac:dyDescent="0.25">
      <c r="B219" s="32" t="s">
        <v>536</v>
      </c>
    </row>
    <row r="220" spans="2:2" hidden="1" x14ac:dyDescent="0.25">
      <c r="B220" s="32" t="s">
        <v>539</v>
      </c>
    </row>
    <row r="221" spans="2:2" hidden="1" x14ac:dyDescent="0.25">
      <c r="B221" s="32" t="s">
        <v>542</v>
      </c>
    </row>
    <row r="222" spans="2:2" hidden="1" x14ac:dyDescent="0.25">
      <c r="B222" s="32" t="s">
        <v>545</v>
      </c>
    </row>
    <row r="223" spans="2:2" hidden="1" x14ac:dyDescent="0.25">
      <c r="B223" s="32" t="s">
        <v>548</v>
      </c>
    </row>
    <row r="224" spans="2:2" hidden="1" x14ac:dyDescent="0.25">
      <c r="B224" s="32" t="s">
        <v>551</v>
      </c>
    </row>
    <row r="225" spans="2:2" hidden="1" x14ac:dyDescent="0.25">
      <c r="B225" s="32" t="s">
        <v>554</v>
      </c>
    </row>
    <row r="226" spans="2:2" hidden="1" x14ac:dyDescent="0.25">
      <c r="B226" s="32" t="s">
        <v>557</v>
      </c>
    </row>
    <row r="227" spans="2:2" hidden="1" x14ac:dyDescent="0.25">
      <c r="B227" s="32" t="s">
        <v>560</v>
      </c>
    </row>
    <row r="228" spans="2:2" hidden="1" x14ac:dyDescent="0.25">
      <c r="B228" s="32" t="s">
        <v>563</v>
      </c>
    </row>
    <row r="229" spans="2:2" hidden="1" x14ac:dyDescent="0.25">
      <c r="B229" s="32" t="s">
        <v>566</v>
      </c>
    </row>
    <row r="230" spans="2:2" hidden="1" x14ac:dyDescent="0.25">
      <c r="B230" s="32" t="s">
        <v>569</v>
      </c>
    </row>
    <row r="231" spans="2:2" hidden="1" x14ac:dyDescent="0.25">
      <c r="B231" s="32" t="s">
        <v>572</v>
      </c>
    </row>
    <row r="232" spans="2:2" hidden="1" x14ac:dyDescent="0.25">
      <c r="B232" s="32" t="s">
        <v>575</v>
      </c>
    </row>
    <row r="233" spans="2:2" hidden="1" x14ac:dyDescent="0.25">
      <c r="B233" s="32" t="s">
        <v>578</v>
      </c>
    </row>
    <row r="234" spans="2:2" hidden="1" x14ac:dyDescent="0.25">
      <c r="B234" s="32" t="s">
        <v>581</v>
      </c>
    </row>
    <row r="235" spans="2:2" hidden="1" x14ac:dyDescent="0.25">
      <c r="B235" s="32" t="s">
        <v>584</v>
      </c>
    </row>
    <row r="236" spans="2:2" hidden="1" x14ac:dyDescent="0.25">
      <c r="B236" s="32" t="s">
        <v>587</v>
      </c>
    </row>
    <row r="237" spans="2:2" hidden="1" x14ac:dyDescent="0.25">
      <c r="B237" s="32" t="s">
        <v>590</v>
      </c>
    </row>
    <row r="238" spans="2:2" hidden="1" x14ac:dyDescent="0.25">
      <c r="B238" s="32" t="s">
        <v>593</v>
      </c>
    </row>
    <row r="239" spans="2:2" hidden="1" x14ac:dyDescent="0.25">
      <c r="B239" s="32" t="s">
        <v>596</v>
      </c>
    </row>
    <row r="240" spans="2:2" hidden="1" x14ac:dyDescent="0.25">
      <c r="B240" s="32" t="s">
        <v>599</v>
      </c>
    </row>
    <row r="241" spans="2:2" hidden="1" x14ac:dyDescent="0.25">
      <c r="B241" s="32" t="s">
        <v>602</v>
      </c>
    </row>
    <row r="242" spans="2:2" hidden="1" x14ac:dyDescent="0.25">
      <c r="B242" s="32" t="s">
        <v>605</v>
      </c>
    </row>
    <row r="243" spans="2:2" hidden="1" x14ac:dyDescent="0.25">
      <c r="B243" s="32" t="s">
        <v>608</v>
      </c>
    </row>
    <row r="244" spans="2:2" hidden="1" x14ac:dyDescent="0.25">
      <c r="B244" s="32" t="s">
        <v>611</v>
      </c>
    </row>
    <row r="245" spans="2:2" hidden="1" x14ac:dyDescent="0.25">
      <c r="B245" s="32" t="s">
        <v>614</v>
      </c>
    </row>
    <row r="246" spans="2:2" hidden="1" x14ac:dyDescent="0.25">
      <c r="B246" s="32" t="s">
        <v>617</v>
      </c>
    </row>
    <row r="247" spans="2:2" hidden="1" x14ac:dyDescent="0.25">
      <c r="B247" s="32" t="s">
        <v>620</v>
      </c>
    </row>
    <row r="248" spans="2:2" hidden="1" x14ac:dyDescent="0.25">
      <c r="B248" s="32" t="s">
        <v>623</v>
      </c>
    </row>
    <row r="249" spans="2:2" hidden="1" x14ac:dyDescent="0.25">
      <c r="B249" s="32" t="s">
        <v>626</v>
      </c>
    </row>
    <row r="250" spans="2:2" hidden="1" x14ac:dyDescent="0.25">
      <c r="B250" s="32" t="s">
        <v>629</v>
      </c>
    </row>
    <row r="251" spans="2:2" hidden="1" x14ac:dyDescent="0.25">
      <c r="B251" s="32" t="s">
        <v>632</v>
      </c>
    </row>
    <row r="252" spans="2:2" hidden="1" x14ac:dyDescent="0.25">
      <c r="B252" s="32" t="s">
        <v>635</v>
      </c>
    </row>
    <row r="253" spans="2:2" hidden="1" x14ac:dyDescent="0.25">
      <c r="B253" s="32" t="s">
        <v>638</v>
      </c>
    </row>
    <row r="254" spans="2:2" hidden="1" x14ac:dyDescent="0.25">
      <c r="B254" s="32" t="s">
        <v>641</v>
      </c>
    </row>
    <row r="255" spans="2:2" hidden="1" x14ac:dyDescent="0.25">
      <c r="B255" s="32" t="s">
        <v>644</v>
      </c>
    </row>
    <row r="256" spans="2:2" hidden="1" x14ac:dyDescent="0.25">
      <c r="B256" s="32" t="s">
        <v>647</v>
      </c>
    </row>
    <row r="257" spans="2:2" hidden="1" x14ac:dyDescent="0.25">
      <c r="B257" s="32" t="s">
        <v>650</v>
      </c>
    </row>
    <row r="258" spans="2:2" hidden="1" x14ac:dyDescent="0.25">
      <c r="B258" s="32" t="s">
        <v>653</v>
      </c>
    </row>
    <row r="259" spans="2:2" hidden="1" x14ac:dyDescent="0.25">
      <c r="B259" s="32" t="s">
        <v>656</v>
      </c>
    </row>
    <row r="260" spans="2:2" hidden="1" x14ac:dyDescent="0.25">
      <c r="B260" s="32" t="s">
        <v>659</v>
      </c>
    </row>
    <row r="261" spans="2:2" hidden="1" x14ac:dyDescent="0.25">
      <c r="B261" s="32" t="s">
        <v>662</v>
      </c>
    </row>
    <row r="262" spans="2:2" hidden="1" x14ac:dyDescent="0.25">
      <c r="B262" s="32" t="s">
        <v>665</v>
      </c>
    </row>
    <row r="263" spans="2:2" hidden="1" x14ac:dyDescent="0.25">
      <c r="B263" s="32" t="s">
        <v>668</v>
      </c>
    </row>
    <row r="264" spans="2:2" hidden="1" x14ac:dyDescent="0.25">
      <c r="B264" s="32" t="s">
        <v>671</v>
      </c>
    </row>
    <row r="265" spans="2:2" hidden="1" x14ac:dyDescent="0.25">
      <c r="B265" s="32" t="s">
        <v>674</v>
      </c>
    </row>
    <row r="266" spans="2:2" hidden="1" x14ac:dyDescent="0.25">
      <c r="B266" s="32" t="s">
        <v>677</v>
      </c>
    </row>
    <row r="267" spans="2:2" hidden="1" x14ac:dyDescent="0.25">
      <c r="B267" s="32" t="s">
        <v>680</v>
      </c>
    </row>
    <row r="268" spans="2:2" hidden="1" x14ac:dyDescent="0.25">
      <c r="B268" s="32" t="s">
        <v>683</v>
      </c>
    </row>
    <row r="269" spans="2:2" hidden="1" x14ac:dyDescent="0.25">
      <c r="B269" s="32" t="s">
        <v>686</v>
      </c>
    </row>
    <row r="270" spans="2:2" hidden="1" x14ac:dyDescent="0.25">
      <c r="B270" s="32" t="s">
        <v>689</v>
      </c>
    </row>
    <row r="271" spans="2:2" hidden="1" x14ac:dyDescent="0.25">
      <c r="B271" s="32" t="s">
        <v>692</v>
      </c>
    </row>
    <row r="272" spans="2:2" hidden="1" x14ac:dyDescent="0.25">
      <c r="B272" s="32" t="s">
        <v>695</v>
      </c>
    </row>
    <row r="273" spans="2:2" hidden="1" x14ac:dyDescent="0.25">
      <c r="B273" s="32" t="s">
        <v>698</v>
      </c>
    </row>
    <row r="274" spans="2:2" hidden="1" x14ac:dyDescent="0.25">
      <c r="B274" s="32" t="s">
        <v>701</v>
      </c>
    </row>
    <row r="275" spans="2:2" hidden="1" x14ac:dyDescent="0.25">
      <c r="B275" s="32" t="s">
        <v>704</v>
      </c>
    </row>
    <row r="276" spans="2:2" hidden="1" x14ac:dyDescent="0.25">
      <c r="B276" s="32" t="s">
        <v>707</v>
      </c>
    </row>
    <row r="277" spans="2:2" hidden="1" x14ac:dyDescent="0.25">
      <c r="B277" s="32" t="s">
        <v>710</v>
      </c>
    </row>
    <row r="278" spans="2:2" hidden="1" x14ac:dyDescent="0.25">
      <c r="B278" s="32" t="s">
        <v>713</v>
      </c>
    </row>
    <row r="279" spans="2:2" hidden="1" x14ac:dyDescent="0.25">
      <c r="B279" s="32" t="s">
        <v>716</v>
      </c>
    </row>
    <row r="280" spans="2:2" hidden="1" x14ac:dyDescent="0.25">
      <c r="B280" s="32" t="s">
        <v>719</v>
      </c>
    </row>
    <row r="281" spans="2:2" hidden="1" x14ac:dyDescent="0.25">
      <c r="B281" s="32" t="s">
        <v>722</v>
      </c>
    </row>
    <row r="282" spans="2:2" hidden="1" x14ac:dyDescent="0.25">
      <c r="B282" s="32" t="s">
        <v>725</v>
      </c>
    </row>
    <row r="283" spans="2:2" hidden="1" x14ac:dyDescent="0.25">
      <c r="B283" s="32" t="s">
        <v>728</v>
      </c>
    </row>
    <row r="284" spans="2:2" hidden="1" x14ac:dyDescent="0.25">
      <c r="B284" s="32" t="s">
        <v>731</v>
      </c>
    </row>
    <row r="285" spans="2:2" hidden="1" x14ac:dyDescent="0.25">
      <c r="B285" s="32" t="s">
        <v>734</v>
      </c>
    </row>
    <row r="286" spans="2:2" hidden="1" x14ac:dyDescent="0.25">
      <c r="B286" s="32" t="s">
        <v>737</v>
      </c>
    </row>
    <row r="287" spans="2:2" hidden="1" x14ac:dyDescent="0.25">
      <c r="B287" s="32" t="s">
        <v>740</v>
      </c>
    </row>
    <row r="288" spans="2:2" hidden="1" x14ac:dyDescent="0.25">
      <c r="B288" s="32" t="s">
        <v>743</v>
      </c>
    </row>
    <row r="289" spans="2:2" hidden="1" x14ac:dyDescent="0.25">
      <c r="B289" s="32" t="s">
        <v>746</v>
      </c>
    </row>
    <row r="290" spans="2:2" hidden="1" x14ac:dyDescent="0.25">
      <c r="B290" s="32" t="s">
        <v>749</v>
      </c>
    </row>
    <row r="291" spans="2:2" hidden="1" x14ac:dyDescent="0.25">
      <c r="B291" s="32" t="s">
        <v>752</v>
      </c>
    </row>
    <row r="292" spans="2:2" hidden="1" x14ac:dyDescent="0.25">
      <c r="B292" s="32" t="s">
        <v>755</v>
      </c>
    </row>
    <row r="293" spans="2:2" hidden="1" x14ac:dyDescent="0.25">
      <c r="B293" s="32" t="s">
        <v>758</v>
      </c>
    </row>
    <row r="294" spans="2:2" hidden="1" x14ac:dyDescent="0.25">
      <c r="B294" s="32" t="s">
        <v>761</v>
      </c>
    </row>
    <row r="295" spans="2:2" hidden="1" x14ac:dyDescent="0.25">
      <c r="B295" s="32" t="s">
        <v>764</v>
      </c>
    </row>
    <row r="296" spans="2:2" hidden="1" x14ac:dyDescent="0.25">
      <c r="B296" s="32" t="s">
        <v>767</v>
      </c>
    </row>
    <row r="297" spans="2:2" hidden="1" x14ac:dyDescent="0.25">
      <c r="B297" s="32" t="s">
        <v>770</v>
      </c>
    </row>
    <row r="298" spans="2:2" hidden="1" x14ac:dyDescent="0.25">
      <c r="B298" s="32" t="s">
        <v>773</v>
      </c>
    </row>
    <row r="299" spans="2:2" hidden="1" x14ac:dyDescent="0.25">
      <c r="B299" s="32" t="s">
        <v>776</v>
      </c>
    </row>
    <row r="300" spans="2:2" hidden="1" x14ac:dyDescent="0.25">
      <c r="B300" s="32" t="s">
        <v>779</v>
      </c>
    </row>
    <row r="301" spans="2:2" hidden="1" x14ac:dyDescent="0.25">
      <c r="B301" s="32" t="s">
        <v>782</v>
      </c>
    </row>
    <row r="302" spans="2:2" hidden="1" x14ac:dyDescent="0.25">
      <c r="B302" s="32" t="s">
        <v>785</v>
      </c>
    </row>
    <row r="303" spans="2:2" hidden="1" x14ac:dyDescent="0.25">
      <c r="B303" s="32" t="s">
        <v>788</v>
      </c>
    </row>
    <row r="304" spans="2:2" hidden="1" x14ac:dyDescent="0.25">
      <c r="B304" s="32" t="s">
        <v>791</v>
      </c>
    </row>
    <row r="305" spans="2:2" hidden="1" x14ac:dyDescent="0.25">
      <c r="B305" s="32" t="s">
        <v>794</v>
      </c>
    </row>
    <row r="306" spans="2:2" hidden="1" x14ac:dyDescent="0.25">
      <c r="B306" s="32" t="s">
        <v>797</v>
      </c>
    </row>
    <row r="307" spans="2:2" hidden="1" x14ac:dyDescent="0.25">
      <c r="B307" s="32" t="s">
        <v>800</v>
      </c>
    </row>
    <row r="308" spans="2:2" hidden="1" x14ac:dyDescent="0.25">
      <c r="B308" s="32" t="s">
        <v>803</v>
      </c>
    </row>
    <row r="309" spans="2:2" hidden="1" x14ac:dyDescent="0.25">
      <c r="B309" s="32" t="s">
        <v>806</v>
      </c>
    </row>
    <row r="310" spans="2:2" hidden="1" x14ac:dyDescent="0.25">
      <c r="B310" s="32" t="s">
        <v>809</v>
      </c>
    </row>
    <row r="311" spans="2:2" hidden="1" x14ac:dyDescent="0.25">
      <c r="B311" s="32" t="s">
        <v>812</v>
      </c>
    </row>
    <row r="312" spans="2:2" hidden="1" x14ac:dyDescent="0.25">
      <c r="B312" s="32" t="s">
        <v>815</v>
      </c>
    </row>
    <row r="313" spans="2:2" hidden="1" x14ac:dyDescent="0.25">
      <c r="B313" s="32" t="s">
        <v>818</v>
      </c>
    </row>
    <row r="314" spans="2:2" hidden="1" x14ac:dyDescent="0.25">
      <c r="B314" s="32" t="s">
        <v>821</v>
      </c>
    </row>
    <row r="315" spans="2:2" hidden="1" x14ac:dyDescent="0.25">
      <c r="B315" s="32" t="s">
        <v>824</v>
      </c>
    </row>
    <row r="316" spans="2:2" hidden="1" x14ac:dyDescent="0.25">
      <c r="B316" s="32" t="s">
        <v>827</v>
      </c>
    </row>
    <row r="317" spans="2:2" hidden="1" x14ac:dyDescent="0.25">
      <c r="B317" s="32" t="s">
        <v>830</v>
      </c>
    </row>
    <row r="318" spans="2:2" hidden="1" x14ac:dyDescent="0.25">
      <c r="B318" s="32" t="s">
        <v>833</v>
      </c>
    </row>
    <row r="319" spans="2:2" hidden="1" x14ac:dyDescent="0.25">
      <c r="B319" s="32" t="s">
        <v>836</v>
      </c>
    </row>
    <row r="320" spans="2:2" hidden="1" x14ac:dyDescent="0.25">
      <c r="B320" s="32" t="s">
        <v>839</v>
      </c>
    </row>
    <row r="321" spans="2:2" hidden="1" x14ac:dyDescent="0.25">
      <c r="B321" s="32" t="s">
        <v>842</v>
      </c>
    </row>
    <row r="322" spans="2:2" hidden="1" x14ac:dyDescent="0.25">
      <c r="B322" s="32" t="s">
        <v>845</v>
      </c>
    </row>
    <row r="323" spans="2:2" hidden="1" x14ac:dyDescent="0.25">
      <c r="B323" s="32" t="s">
        <v>848</v>
      </c>
    </row>
    <row r="324" spans="2:2" hidden="1" x14ac:dyDescent="0.25">
      <c r="B324" s="32" t="s">
        <v>851</v>
      </c>
    </row>
    <row r="325" spans="2:2" hidden="1" x14ac:dyDescent="0.25">
      <c r="B325" s="32" t="s">
        <v>854</v>
      </c>
    </row>
    <row r="326" spans="2:2" hidden="1" x14ac:dyDescent="0.25">
      <c r="B326" s="32" t="s">
        <v>857</v>
      </c>
    </row>
    <row r="327" spans="2:2" hidden="1" x14ac:dyDescent="0.25">
      <c r="B327" s="32" t="s">
        <v>860</v>
      </c>
    </row>
    <row r="328" spans="2:2" hidden="1" x14ac:dyDescent="0.25">
      <c r="B328" s="32" t="s">
        <v>863</v>
      </c>
    </row>
    <row r="329" spans="2:2" hidden="1" x14ac:dyDescent="0.25">
      <c r="B329" s="32" t="s">
        <v>866</v>
      </c>
    </row>
    <row r="330" spans="2:2" hidden="1" x14ac:dyDescent="0.25">
      <c r="B330" s="32" t="s">
        <v>869</v>
      </c>
    </row>
    <row r="331" spans="2:2" hidden="1" x14ac:dyDescent="0.25">
      <c r="B331" s="32" t="s">
        <v>872</v>
      </c>
    </row>
    <row r="332" spans="2:2" hidden="1" x14ac:dyDescent="0.25">
      <c r="B332" s="32" t="s">
        <v>875</v>
      </c>
    </row>
    <row r="333" spans="2:2" hidden="1" x14ac:dyDescent="0.25">
      <c r="B333" s="32" t="s">
        <v>878</v>
      </c>
    </row>
    <row r="334" spans="2:2" hidden="1" x14ac:dyDescent="0.25">
      <c r="B334" s="32" t="s">
        <v>881</v>
      </c>
    </row>
    <row r="335" spans="2:2" hidden="1" x14ac:dyDescent="0.25">
      <c r="B335" s="32" t="s">
        <v>884</v>
      </c>
    </row>
    <row r="336" spans="2:2" hidden="1" x14ac:dyDescent="0.25">
      <c r="B336" s="32" t="s">
        <v>887</v>
      </c>
    </row>
    <row r="337" spans="2:2" hidden="1" x14ac:dyDescent="0.25">
      <c r="B337" s="32" t="s">
        <v>890</v>
      </c>
    </row>
    <row r="338" spans="2:2" hidden="1" x14ac:dyDescent="0.25">
      <c r="B338" s="32" t="s">
        <v>893</v>
      </c>
    </row>
    <row r="339" spans="2:2" hidden="1" x14ac:dyDescent="0.25">
      <c r="B339" s="32" t="s">
        <v>896</v>
      </c>
    </row>
    <row r="340" spans="2:2" hidden="1" x14ac:dyDescent="0.25">
      <c r="B340" s="32" t="s">
        <v>899</v>
      </c>
    </row>
    <row r="341" spans="2:2" hidden="1" x14ac:dyDescent="0.25">
      <c r="B341" s="32" t="s">
        <v>902</v>
      </c>
    </row>
    <row r="342" spans="2:2" hidden="1" x14ac:dyDescent="0.25">
      <c r="B342" s="32" t="s">
        <v>905</v>
      </c>
    </row>
    <row r="343" spans="2:2" hidden="1" x14ac:dyDescent="0.25">
      <c r="B343" s="32" t="s">
        <v>908</v>
      </c>
    </row>
    <row r="344" spans="2:2" hidden="1" x14ac:dyDescent="0.25">
      <c r="B344" s="32" t="s">
        <v>911</v>
      </c>
    </row>
    <row r="345" spans="2:2" hidden="1" x14ac:dyDescent="0.25">
      <c r="B345" s="32" t="s">
        <v>914</v>
      </c>
    </row>
    <row r="346" spans="2:2" hidden="1" x14ac:dyDescent="0.25">
      <c r="B346" s="32" t="s">
        <v>917</v>
      </c>
    </row>
    <row r="347" spans="2:2" hidden="1" x14ac:dyDescent="0.25">
      <c r="B347" s="32" t="s">
        <v>920</v>
      </c>
    </row>
    <row r="348" spans="2:2" hidden="1" x14ac:dyDescent="0.25">
      <c r="B348" s="32" t="s">
        <v>923</v>
      </c>
    </row>
    <row r="349" spans="2:2" hidden="1" x14ac:dyDescent="0.25">
      <c r="B349" s="32" t="s">
        <v>926</v>
      </c>
    </row>
    <row r="350" spans="2:2" hidden="1" x14ac:dyDescent="0.25">
      <c r="B350" s="32" t="s">
        <v>929</v>
      </c>
    </row>
    <row r="351" spans="2:2" hidden="1" x14ac:dyDescent="0.25">
      <c r="B351" s="32" t="s">
        <v>932</v>
      </c>
    </row>
    <row r="352" spans="2:2" hidden="1" x14ac:dyDescent="0.25">
      <c r="B352" s="32" t="s">
        <v>935</v>
      </c>
    </row>
    <row r="353" spans="2:2" hidden="1" x14ac:dyDescent="0.25">
      <c r="B353" s="32" t="s">
        <v>938</v>
      </c>
    </row>
    <row r="354" spans="2:2" hidden="1" x14ac:dyDescent="0.25">
      <c r="B354" s="32" t="s">
        <v>941</v>
      </c>
    </row>
    <row r="355" spans="2:2" hidden="1" x14ac:dyDescent="0.25">
      <c r="B355" s="32" t="s">
        <v>944</v>
      </c>
    </row>
    <row r="356" spans="2:2" hidden="1" x14ac:dyDescent="0.25">
      <c r="B356" s="32" t="s">
        <v>947</v>
      </c>
    </row>
    <row r="357" spans="2:2" hidden="1" x14ac:dyDescent="0.25">
      <c r="B357" s="32" t="s">
        <v>950</v>
      </c>
    </row>
    <row r="358" spans="2:2" hidden="1" x14ac:dyDescent="0.25">
      <c r="B358" s="32" t="s">
        <v>953</v>
      </c>
    </row>
    <row r="359" spans="2:2" hidden="1" x14ac:dyDescent="0.25">
      <c r="B359" s="32" t="s">
        <v>956</v>
      </c>
    </row>
    <row r="360" spans="2:2" hidden="1" x14ac:dyDescent="0.25">
      <c r="B360" s="32" t="s">
        <v>959</v>
      </c>
    </row>
    <row r="361" spans="2:2" hidden="1" x14ac:dyDescent="0.25">
      <c r="B361" s="32" t="s">
        <v>962</v>
      </c>
    </row>
    <row r="362" spans="2:2" hidden="1" x14ac:dyDescent="0.25">
      <c r="B362" s="32" t="s">
        <v>965</v>
      </c>
    </row>
    <row r="363" spans="2:2" hidden="1" x14ac:dyDescent="0.25">
      <c r="B363" s="32" t="s">
        <v>968</v>
      </c>
    </row>
    <row r="364" spans="2:2" hidden="1" x14ac:dyDescent="0.25">
      <c r="B364" s="32" t="s">
        <v>971</v>
      </c>
    </row>
    <row r="365" spans="2:2" hidden="1" x14ac:dyDescent="0.25">
      <c r="B365" s="32" t="s">
        <v>974</v>
      </c>
    </row>
    <row r="366" spans="2:2" hidden="1" x14ac:dyDescent="0.25">
      <c r="B366" s="32" t="s">
        <v>977</v>
      </c>
    </row>
    <row r="367" spans="2:2" hidden="1" x14ac:dyDescent="0.25">
      <c r="B367" s="32" t="s">
        <v>980</v>
      </c>
    </row>
    <row r="368" spans="2:2" hidden="1" x14ac:dyDescent="0.25">
      <c r="B368" s="32" t="s">
        <v>983</v>
      </c>
    </row>
    <row r="369" spans="2:2" hidden="1" x14ac:dyDescent="0.25">
      <c r="B369" s="32" t="s">
        <v>986</v>
      </c>
    </row>
    <row r="370" spans="2:2" hidden="1" x14ac:dyDescent="0.25">
      <c r="B370" s="32" t="s">
        <v>989</v>
      </c>
    </row>
    <row r="371" spans="2:2" hidden="1" x14ac:dyDescent="0.25">
      <c r="B371" s="32" t="s">
        <v>992</v>
      </c>
    </row>
    <row r="372" spans="2:2" hidden="1" x14ac:dyDescent="0.25">
      <c r="B372" s="32" t="s">
        <v>995</v>
      </c>
    </row>
    <row r="373" spans="2:2" hidden="1" x14ac:dyDescent="0.25">
      <c r="B373" s="32" t="s">
        <v>998</v>
      </c>
    </row>
    <row r="374" spans="2:2" hidden="1" x14ac:dyDescent="0.25">
      <c r="B374" s="32" t="s">
        <v>1001</v>
      </c>
    </row>
    <row r="375" spans="2:2" hidden="1" x14ac:dyDescent="0.25">
      <c r="B375" s="32" t="s">
        <v>1004</v>
      </c>
    </row>
    <row r="376" spans="2:2" hidden="1" x14ac:dyDescent="0.25">
      <c r="B376" s="32" t="s">
        <v>1007</v>
      </c>
    </row>
    <row r="377" spans="2:2" hidden="1" x14ac:dyDescent="0.25">
      <c r="B377" s="32" t="s">
        <v>1010</v>
      </c>
    </row>
    <row r="378" spans="2:2" hidden="1" x14ac:dyDescent="0.25">
      <c r="B378" s="32" t="s">
        <v>1013</v>
      </c>
    </row>
    <row r="379" spans="2:2" hidden="1" x14ac:dyDescent="0.25">
      <c r="B379" s="32" t="s">
        <v>1016</v>
      </c>
    </row>
    <row r="380" spans="2:2" hidden="1" x14ac:dyDescent="0.25">
      <c r="B380" s="32" t="s">
        <v>1019</v>
      </c>
    </row>
    <row r="381" spans="2:2" hidden="1" x14ac:dyDescent="0.25">
      <c r="B381" s="32" t="s">
        <v>1022</v>
      </c>
    </row>
    <row r="382" spans="2:2" hidden="1" x14ac:dyDescent="0.25">
      <c r="B382" s="32" t="s">
        <v>1025</v>
      </c>
    </row>
    <row r="383" spans="2:2" hidden="1" x14ac:dyDescent="0.25">
      <c r="B383" s="32" t="s">
        <v>1028</v>
      </c>
    </row>
    <row r="384" spans="2:2" hidden="1" x14ac:dyDescent="0.25">
      <c r="B384" s="32" t="s">
        <v>1031</v>
      </c>
    </row>
    <row r="385" spans="2:2" hidden="1" x14ac:dyDescent="0.25">
      <c r="B385" s="32" t="s">
        <v>1034</v>
      </c>
    </row>
    <row r="386" spans="2:2" hidden="1" x14ac:dyDescent="0.25">
      <c r="B386" s="32" t="s">
        <v>1037</v>
      </c>
    </row>
    <row r="387" spans="2:2" hidden="1" x14ac:dyDescent="0.25">
      <c r="B387" s="32" t="s">
        <v>1040</v>
      </c>
    </row>
    <row r="388" spans="2:2" hidden="1" x14ac:dyDescent="0.25">
      <c r="B388" s="32" t="s">
        <v>1043</v>
      </c>
    </row>
    <row r="389" spans="2:2" hidden="1" x14ac:dyDescent="0.25">
      <c r="B389" s="32" t="s">
        <v>1046</v>
      </c>
    </row>
    <row r="390" spans="2:2" hidden="1" x14ac:dyDescent="0.25">
      <c r="B390" s="32" t="s">
        <v>1049</v>
      </c>
    </row>
    <row r="391" spans="2:2" hidden="1" x14ac:dyDescent="0.25">
      <c r="B391" s="32" t="s">
        <v>1052</v>
      </c>
    </row>
    <row r="392" spans="2:2" hidden="1" x14ac:dyDescent="0.25">
      <c r="B392" s="32" t="s">
        <v>1055</v>
      </c>
    </row>
    <row r="393" spans="2:2" hidden="1" x14ac:dyDescent="0.25">
      <c r="B393" s="32" t="s">
        <v>1058</v>
      </c>
    </row>
    <row r="394" spans="2:2" hidden="1" x14ac:dyDescent="0.25">
      <c r="B394" s="32" t="s">
        <v>1061</v>
      </c>
    </row>
    <row r="395" spans="2:2" hidden="1" x14ac:dyDescent="0.25">
      <c r="B395" s="32" t="s">
        <v>1064</v>
      </c>
    </row>
    <row r="396" spans="2:2" hidden="1" x14ac:dyDescent="0.25">
      <c r="B396" s="32" t="s">
        <v>1067</v>
      </c>
    </row>
    <row r="397" spans="2:2" hidden="1" x14ac:dyDescent="0.25">
      <c r="B397" s="32" t="s">
        <v>1070</v>
      </c>
    </row>
    <row r="398" spans="2:2" hidden="1" x14ac:dyDescent="0.25">
      <c r="B398" s="32" t="s">
        <v>1073</v>
      </c>
    </row>
    <row r="399" spans="2:2" hidden="1" x14ac:dyDescent="0.25">
      <c r="B399" s="32" t="s">
        <v>1076</v>
      </c>
    </row>
    <row r="400" spans="2:2" hidden="1" x14ac:dyDescent="0.25">
      <c r="B400" s="32" t="s">
        <v>1079</v>
      </c>
    </row>
    <row r="401" spans="2:2" hidden="1" x14ac:dyDescent="0.25">
      <c r="B401" s="32" t="s">
        <v>1082</v>
      </c>
    </row>
    <row r="402" spans="2:2" hidden="1" x14ac:dyDescent="0.25">
      <c r="B402" s="32" t="s">
        <v>1085</v>
      </c>
    </row>
    <row r="403" spans="2:2" hidden="1" x14ac:dyDescent="0.25">
      <c r="B403" s="32" t="s">
        <v>1088</v>
      </c>
    </row>
    <row r="404" spans="2:2" hidden="1" x14ac:dyDescent="0.25">
      <c r="B404" s="32" t="s">
        <v>1091</v>
      </c>
    </row>
    <row r="405" spans="2:2" hidden="1" x14ac:dyDescent="0.25">
      <c r="B405" s="32" t="s">
        <v>1094</v>
      </c>
    </row>
    <row r="406" spans="2:2" hidden="1" x14ac:dyDescent="0.25">
      <c r="B406" s="32" t="s">
        <v>1097</v>
      </c>
    </row>
    <row r="407" spans="2:2" hidden="1" x14ac:dyDescent="0.25">
      <c r="B407" s="32" t="s">
        <v>1100</v>
      </c>
    </row>
    <row r="408" spans="2:2" hidden="1" x14ac:dyDescent="0.25">
      <c r="B408" s="32" t="s">
        <v>1103</v>
      </c>
    </row>
    <row r="409" spans="2:2" hidden="1" x14ac:dyDescent="0.25">
      <c r="B409" s="32" t="s">
        <v>1106</v>
      </c>
    </row>
    <row r="410" spans="2:2" hidden="1" x14ac:dyDescent="0.25">
      <c r="B410" s="32" t="s">
        <v>1109</v>
      </c>
    </row>
    <row r="411" spans="2:2" hidden="1" x14ac:dyDescent="0.25">
      <c r="B411" s="32" t="s">
        <v>1112</v>
      </c>
    </row>
    <row r="412" spans="2:2" hidden="1" x14ac:dyDescent="0.25">
      <c r="B412" s="32" t="s">
        <v>1115</v>
      </c>
    </row>
    <row r="413" spans="2:2" hidden="1" x14ac:dyDescent="0.25">
      <c r="B413" s="32" t="s">
        <v>1118</v>
      </c>
    </row>
    <row r="414" spans="2:2" hidden="1" x14ac:dyDescent="0.25">
      <c r="B414" s="32" t="s">
        <v>1121</v>
      </c>
    </row>
    <row r="415" spans="2:2" hidden="1" x14ac:dyDescent="0.25">
      <c r="B415" s="32" t="s">
        <v>1124</v>
      </c>
    </row>
    <row r="416" spans="2:2" hidden="1" x14ac:dyDescent="0.25">
      <c r="B416" s="32" t="s">
        <v>1127</v>
      </c>
    </row>
    <row r="417" spans="2:2" hidden="1" x14ac:dyDescent="0.25">
      <c r="B417" s="32" t="s">
        <v>1130</v>
      </c>
    </row>
    <row r="418" spans="2:2" hidden="1" x14ac:dyDescent="0.25">
      <c r="B418" s="32" t="s">
        <v>1133</v>
      </c>
    </row>
    <row r="419" spans="2:2" hidden="1" x14ac:dyDescent="0.25">
      <c r="B419" s="32" t="s">
        <v>1136</v>
      </c>
    </row>
    <row r="420" spans="2:2" hidden="1" x14ac:dyDescent="0.25">
      <c r="B420" s="32" t="s">
        <v>1139</v>
      </c>
    </row>
    <row r="421" spans="2:2" hidden="1" x14ac:dyDescent="0.25">
      <c r="B421" s="32" t="s">
        <v>1142</v>
      </c>
    </row>
    <row r="422" spans="2:2" hidden="1" x14ac:dyDescent="0.25">
      <c r="B422" s="32" t="s">
        <v>1145</v>
      </c>
    </row>
    <row r="423" spans="2:2" hidden="1" x14ac:dyDescent="0.25">
      <c r="B423" s="32" t="s">
        <v>1148</v>
      </c>
    </row>
    <row r="424" spans="2:2" hidden="1" x14ac:dyDescent="0.25">
      <c r="B424" s="32" t="s">
        <v>1151</v>
      </c>
    </row>
    <row r="425" spans="2:2" hidden="1" x14ac:dyDescent="0.25">
      <c r="B425" s="32" t="s">
        <v>1154</v>
      </c>
    </row>
    <row r="426" spans="2:2" hidden="1" x14ac:dyDescent="0.25">
      <c r="B426" s="32" t="s">
        <v>1157</v>
      </c>
    </row>
    <row r="427" spans="2:2" hidden="1" x14ac:dyDescent="0.25">
      <c r="B427" s="32" t="s">
        <v>1160</v>
      </c>
    </row>
    <row r="428" spans="2:2" hidden="1" x14ac:dyDescent="0.25">
      <c r="B428" s="32" t="s">
        <v>1163</v>
      </c>
    </row>
    <row r="429" spans="2:2" hidden="1" x14ac:dyDescent="0.25">
      <c r="B429" s="32" t="s">
        <v>1166</v>
      </c>
    </row>
    <row r="430" spans="2:2" hidden="1" x14ac:dyDescent="0.25">
      <c r="B430" s="32" t="s">
        <v>1169</v>
      </c>
    </row>
    <row r="431" spans="2:2" hidden="1" x14ac:dyDescent="0.25">
      <c r="B431" s="32" t="s">
        <v>1172</v>
      </c>
    </row>
    <row r="432" spans="2:2" hidden="1" x14ac:dyDescent="0.25">
      <c r="B432" s="32" t="s">
        <v>1175</v>
      </c>
    </row>
    <row r="433" spans="2:2" hidden="1" x14ac:dyDescent="0.25">
      <c r="B433" s="32" t="s">
        <v>1178</v>
      </c>
    </row>
    <row r="434" spans="2:2" hidden="1" x14ac:dyDescent="0.25">
      <c r="B434" s="32" t="s">
        <v>1181</v>
      </c>
    </row>
    <row r="435" spans="2:2" hidden="1" x14ac:dyDescent="0.25">
      <c r="B435" s="32" t="s">
        <v>1184</v>
      </c>
    </row>
    <row r="436" spans="2:2" hidden="1" x14ac:dyDescent="0.25">
      <c r="B436" s="32" t="s">
        <v>1187</v>
      </c>
    </row>
    <row r="437" spans="2:2" hidden="1" x14ac:dyDescent="0.25">
      <c r="B437" s="32" t="s">
        <v>1190</v>
      </c>
    </row>
    <row r="438" spans="2:2" hidden="1" x14ac:dyDescent="0.25">
      <c r="B438" s="32" t="s">
        <v>1193</v>
      </c>
    </row>
    <row r="439" spans="2:2" hidden="1" x14ac:dyDescent="0.25">
      <c r="B439" s="32" t="s">
        <v>1196</v>
      </c>
    </row>
    <row r="440" spans="2:2" hidden="1" x14ac:dyDescent="0.25">
      <c r="B440" s="32" t="s">
        <v>1199</v>
      </c>
    </row>
    <row r="441" spans="2:2" hidden="1" x14ac:dyDescent="0.25">
      <c r="B441" s="32" t="s">
        <v>1202</v>
      </c>
    </row>
    <row r="442" spans="2:2" hidden="1" x14ac:dyDescent="0.25">
      <c r="B442" s="32" t="s">
        <v>1205</v>
      </c>
    </row>
    <row r="443" spans="2:2" hidden="1" x14ac:dyDescent="0.25">
      <c r="B443" s="32" t="s">
        <v>1208</v>
      </c>
    </row>
    <row r="444" spans="2:2" hidden="1" x14ac:dyDescent="0.25">
      <c r="B444" s="32" t="s">
        <v>1211</v>
      </c>
    </row>
    <row r="445" spans="2:2" hidden="1" x14ac:dyDescent="0.25">
      <c r="B445" s="32" t="s">
        <v>1214</v>
      </c>
    </row>
    <row r="446" spans="2:2" hidden="1" x14ac:dyDescent="0.25">
      <c r="B446" s="32" t="s">
        <v>1217</v>
      </c>
    </row>
    <row r="447" spans="2:2" hidden="1" x14ac:dyDescent="0.25">
      <c r="B447" s="32" t="s">
        <v>1220</v>
      </c>
    </row>
    <row r="448" spans="2:2" hidden="1" x14ac:dyDescent="0.25">
      <c r="B448" s="32" t="s">
        <v>1223</v>
      </c>
    </row>
    <row r="449" spans="2:2" hidden="1" x14ac:dyDescent="0.25">
      <c r="B449" s="32" t="s">
        <v>1226</v>
      </c>
    </row>
    <row r="450" spans="2:2" hidden="1" x14ac:dyDescent="0.25">
      <c r="B450" s="32" t="s">
        <v>1229</v>
      </c>
    </row>
    <row r="451" spans="2:2" hidden="1" x14ac:dyDescent="0.25">
      <c r="B451" s="32" t="s">
        <v>1232</v>
      </c>
    </row>
    <row r="452" spans="2:2" hidden="1" x14ac:dyDescent="0.25">
      <c r="B452" s="32" t="s">
        <v>1235</v>
      </c>
    </row>
    <row r="453" spans="2:2" hidden="1" x14ac:dyDescent="0.25">
      <c r="B453" s="32" t="s">
        <v>1238</v>
      </c>
    </row>
    <row r="454" spans="2:2" hidden="1" x14ac:dyDescent="0.25">
      <c r="B454" s="32" t="s">
        <v>1241</v>
      </c>
    </row>
    <row r="455" spans="2:2" hidden="1" x14ac:dyDescent="0.25">
      <c r="B455" s="32" t="s">
        <v>1244</v>
      </c>
    </row>
    <row r="456" spans="2:2" hidden="1" x14ac:dyDescent="0.25">
      <c r="B456" s="32" t="s">
        <v>1246</v>
      </c>
    </row>
    <row r="457" spans="2:2" hidden="1" x14ac:dyDescent="0.25">
      <c r="B457" s="32" t="s">
        <v>1248</v>
      </c>
    </row>
    <row r="458" spans="2:2" hidden="1" x14ac:dyDescent="0.25">
      <c r="B458" s="32" t="s">
        <v>1250</v>
      </c>
    </row>
    <row r="459" spans="2:2" hidden="1" x14ac:dyDescent="0.25">
      <c r="B459" s="32" t="s">
        <v>1252</v>
      </c>
    </row>
    <row r="460" spans="2:2" hidden="1" x14ac:dyDescent="0.25">
      <c r="B460" s="32" t="s">
        <v>1255</v>
      </c>
    </row>
    <row r="461" spans="2:2" hidden="1" x14ac:dyDescent="0.25">
      <c r="B461" s="32" t="s">
        <v>1258</v>
      </c>
    </row>
    <row r="462" spans="2:2" hidden="1" x14ac:dyDescent="0.25">
      <c r="B462" s="32" t="s">
        <v>1261</v>
      </c>
    </row>
    <row r="463" spans="2:2" hidden="1" x14ac:dyDescent="0.25">
      <c r="B463" s="32" t="s">
        <v>1264</v>
      </c>
    </row>
    <row r="464" spans="2:2" hidden="1" x14ac:dyDescent="0.25">
      <c r="B464" s="32" t="s">
        <v>1267</v>
      </c>
    </row>
    <row r="465" spans="2:2" hidden="1" x14ac:dyDescent="0.25">
      <c r="B465" s="32" t="s">
        <v>1270</v>
      </c>
    </row>
    <row r="466" spans="2:2" hidden="1" x14ac:dyDescent="0.25">
      <c r="B466" s="32" t="s">
        <v>1273</v>
      </c>
    </row>
    <row r="467" spans="2:2" hidden="1" x14ac:dyDescent="0.25">
      <c r="B467" s="32" t="s">
        <v>1276</v>
      </c>
    </row>
    <row r="468" spans="2:2" hidden="1" x14ac:dyDescent="0.25">
      <c r="B468" s="32" t="s">
        <v>1279</v>
      </c>
    </row>
    <row r="469" spans="2:2" hidden="1" x14ac:dyDescent="0.25">
      <c r="B469" s="32" t="s">
        <v>1282</v>
      </c>
    </row>
    <row r="470" spans="2:2" hidden="1" x14ac:dyDescent="0.25">
      <c r="B470" s="32" t="s">
        <v>1285</v>
      </c>
    </row>
    <row r="471" spans="2:2" hidden="1" x14ac:dyDescent="0.25">
      <c r="B471" s="32" t="s">
        <v>1288</v>
      </c>
    </row>
    <row r="472" spans="2:2" hidden="1" x14ac:dyDescent="0.25">
      <c r="B472" s="32" t="s">
        <v>1291</v>
      </c>
    </row>
    <row r="473" spans="2:2" hidden="1" x14ac:dyDescent="0.25">
      <c r="B473" s="32" t="s">
        <v>1294</v>
      </c>
    </row>
    <row r="474" spans="2:2" hidden="1" x14ac:dyDescent="0.25">
      <c r="B474" s="32" t="s">
        <v>1297</v>
      </c>
    </row>
    <row r="475" spans="2:2" hidden="1" x14ac:dyDescent="0.25">
      <c r="B475" s="32" t="s">
        <v>1300</v>
      </c>
    </row>
    <row r="476" spans="2:2" hidden="1" x14ac:dyDescent="0.25">
      <c r="B476" s="32" t="s">
        <v>1303</v>
      </c>
    </row>
    <row r="477" spans="2:2" hidden="1" x14ac:dyDescent="0.25">
      <c r="B477" s="32" t="s">
        <v>1306</v>
      </c>
    </row>
    <row r="478" spans="2:2" hidden="1" x14ac:dyDescent="0.25">
      <c r="B478" s="32" t="s">
        <v>1309</v>
      </c>
    </row>
    <row r="479" spans="2:2" hidden="1" x14ac:dyDescent="0.25">
      <c r="B479" s="32" t="s">
        <v>1312</v>
      </c>
    </row>
    <row r="480" spans="2:2" hidden="1" x14ac:dyDescent="0.25">
      <c r="B480" s="32" t="s">
        <v>1315</v>
      </c>
    </row>
    <row r="481" spans="2:2" hidden="1" x14ac:dyDescent="0.25">
      <c r="B481" s="32" t="s">
        <v>1318</v>
      </c>
    </row>
    <row r="482" spans="2:2" hidden="1" x14ac:dyDescent="0.25">
      <c r="B482" s="32" t="s">
        <v>1321</v>
      </c>
    </row>
    <row r="483" spans="2:2" hidden="1" x14ac:dyDescent="0.25">
      <c r="B483" s="32" t="s">
        <v>1324</v>
      </c>
    </row>
    <row r="484" spans="2:2" hidden="1" x14ac:dyDescent="0.25">
      <c r="B484" s="32" t="s">
        <v>1327</v>
      </c>
    </row>
    <row r="485" spans="2:2" hidden="1" x14ac:dyDescent="0.25">
      <c r="B485" s="32" t="s">
        <v>1330</v>
      </c>
    </row>
    <row r="486" spans="2:2" hidden="1" x14ac:dyDescent="0.25">
      <c r="B486" s="32" t="s">
        <v>1333</v>
      </c>
    </row>
    <row r="487" spans="2:2" hidden="1" x14ac:dyDescent="0.25">
      <c r="B487" s="32" t="s">
        <v>1336</v>
      </c>
    </row>
    <row r="488" spans="2:2" hidden="1" x14ac:dyDescent="0.25">
      <c r="B488" s="32" t="s">
        <v>1339</v>
      </c>
    </row>
    <row r="489" spans="2:2" hidden="1" x14ac:dyDescent="0.25">
      <c r="B489" s="32" t="s">
        <v>1342</v>
      </c>
    </row>
    <row r="490" spans="2:2" hidden="1" x14ac:dyDescent="0.25">
      <c r="B490" s="32" t="s">
        <v>1345</v>
      </c>
    </row>
    <row r="491" spans="2:2" hidden="1" x14ac:dyDescent="0.25">
      <c r="B491" s="32" t="s">
        <v>1348</v>
      </c>
    </row>
    <row r="492" spans="2:2" hidden="1" x14ac:dyDescent="0.25">
      <c r="B492" s="32" t="s">
        <v>1351</v>
      </c>
    </row>
    <row r="493" spans="2:2" hidden="1" x14ac:dyDescent="0.25">
      <c r="B493" s="32" t="s">
        <v>1354</v>
      </c>
    </row>
    <row r="494" spans="2:2" hidden="1" x14ac:dyDescent="0.25">
      <c r="B494" s="32" t="s">
        <v>1357</v>
      </c>
    </row>
    <row r="495" spans="2:2" hidden="1" x14ac:dyDescent="0.25">
      <c r="B495" s="32" t="s">
        <v>1360</v>
      </c>
    </row>
    <row r="496" spans="2:2" hidden="1" x14ac:dyDescent="0.25">
      <c r="B496" s="32" t="s">
        <v>1363</v>
      </c>
    </row>
    <row r="497" spans="2:2" hidden="1" x14ac:dyDescent="0.25">
      <c r="B497" s="32" t="s">
        <v>1366</v>
      </c>
    </row>
    <row r="498" spans="2:2" hidden="1" x14ac:dyDescent="0.25">
      <c r="B498" s="32" t="s">
        <v>1369</v>
      </c>
    </row>
    <row r="499" spans="2:2" hidden="1" x14ac:dyDescent="0.25">
      <c r="B499" s="32" t="s">
        <v>1372</v>
      </c>
    </row>
    <row r="500" spans="2:2" hidden="1" x14ac:dyDescent="0.25">
      <c r="B500" s="32" t="s">
        <v>1375</v>
      </c>
    </row>
    <row r="501" spans="2:2" hidden="1" x14ac:dyDescent="0.25">
      <c r="B501" s="32" t="s">
        <v>1378</v>
      </c>
    </row>
    <row r="502" spans="2:2" hidden="1" x14ac:dyDescent="0.25">
      <c r="B502" s="32" t="s">
        <v>1381</v>
      </c>
    </row>
    <row r="503" spans="2:2" hidden="1" x14ac:dyDescent="0.25">
      <c r="B503" s="32" t="s">
        <v>1384</v>
      </c>
    </row>
    <row r="504" spans="2:2" hidden="1" x14ac:dyDescent="0.25">
      <c r="B504" s="32" t="s">
        <v>1387</v>
      </c>
    </row>
    <row r="505" spans="2:2" hidden="1" x14ac:dyDescent="0.25">
      <c r="B505" s="32" t="s">
        <v>1390</v>
      </c>
    </row>
    <row r="506" spans="2:2" hidden="1" x14ac:dyDescent="0.25">
      <c r="B506" s="32" t="s">
        <v>1393</v>
      </c>
    </row>
    <row r="507" spans="2:2" hidden="1" x14ac:dyDescent="0.25">
      <c r="B507" s="32" t="s">
        <v>1396</v>
      </c>
    </row>
    <row r="508" spans="2:2" hidden="1" x14ac:dyDescent="0.25">
      <c r="B508" s="32" t="s">
        <v>1399</v>
      </c>
    </row>
    <row r="509" spans="2:2" hidden="1" x14ac:dyDescent="0.25">
      <c r="B509" s="32" t="s">
        <v>1402</v>
      </c>
    </row>
    <row r="510" spans="2:2" hidden="1" x14ac:dyDescent="0.25">
      <c r="B510" s="32" t="s">
        <v>1404</v>
      </c>
    </row>
    <row r="511" spans="2:2" hidden="1" x14ac:dyDescent="0.25">
      <c r="B511" s="32" t="s">
        <v>1407</v>
      </c>
    </row>
    <row r="512" spans="2:2" hidden="1" x14ac:dyDescent="0.25">
      <c r="B512" s="32" t="s">
        <v>1410</v>
      </c>
    </row>
    <row r="513" spans="2:2" hidden="1" x14ac:dyDescent="0.25">
      <c r="B513" s="32" t="s">
        <v>1413</v>
      </c>
    </row>
    <row r="514" spans="2:2" hidden="1" x14ac:dyDescent="0.25">
      <c r="B514" s="32" t="s">
        <v>1416</v>
      </c>
    </row>
    <row r="515" spans="2:2" hidden="1" x14ac:dyDescent="0.25">
      <c r="B515" s="32" t="s">
        <v>1419</v>
      </c>
    </row>
    <row r="516" spans="2:2" hidden="1" x14ac:dyDescent="0.25">
      <c r="B516" s="32" t="s">
        <v>1422</v>
      </c>
    </row>
    <row r="517" spans="2:2" hidden="1" x14ac:dyDescent="0.25">
      <c r="B517" s="32" t="s">
        <v>1425</v>
      </c>
    </row>
    <row r="518" spans="2:2" hidden="1" x14ac:dyDescent="0.25">
      <c r="B518" s="32" t="s">
        <v>1428</v>
      </c>
    </row>
    <row r="519" spans="2:2" hidden="1" x14ac:dyDescent="0.25">
      <c r="B519" s="32" t="s">
        <v>1431</v>
      </c>
    </row>
    <row r="520" spans="2:2" hidden="1" x14ac:dyDescent="0.25">
      <c r="B520" s="32" t="s">
        <v>1434</v>
      </c>
    </row>
    <row r="521" spans="2:2" hidden="1" x14ac:dyDescent="0.25">
      <c r="B521" s="32" t="s">
        <v>1437</v>
      </c>
    </row>
    <row r="522" spans="2:2" hidden="1" x14ac:dyDescent="0.25">
      <c r="B522" s="32" t="s">
        <v>1440</v>
      </c>
    </row>
    <row r="523" spans="2:2" hidden="1" x14ac:dyDescent="0.25">
      <c r="B523" s="32" t="s">
        <v>1443</v>
      </c>
    </row>
    <row r="524" spans="2:2" hidden="1" x14ac:dyDescent="0.25">
      <c r="B524" s="32" t="s">
        <v>1446</v>
      </c>
    </row>
    <row r="525" spans="2:2" hidden="1" x14ac:dyDescent="0.25">
      <c r="B525" s="32" t="s">
        <v>1449</v>
      </c>
    </row>
    <row r="526" spans="2:2" hidden="1" x14ac:dyDescent="0.25">
      <c r="B526" s="32" t="s">
        <v>1452</v>
      </c>
    </row>
    <row r="527" spans="2:2" hidden="1" x14ac:dyDescent="0.25">
      <c r="B527" s="32" t="s">
        <v>1455</v>
      </c>
    </row>
    <row r="528" spans="2:2" hidden="1" x14ac:dyDescent="0.25">
      <c r="B528" s="32" t="s">
        <v>1458</v>
      </c>
    </row>
    <row r="529" spans="2:2" hidden="1" x14ac:dyDescent="0.25">
      <c r="B529" s="32" t="s">
        <v>1461</v>
      </c>
    </row>
    <row r="530" spans="2:2" hidden="1" x14ac:dyDescent="0.25">
      <c r="B530" s="32" t="s">
        <v>1464</v>
      </c>
    </row>
    <row r="531" spans="2:2" hidden="1" x14ac:dyDescent="0.25">
      <c r="B531" s="32" t="s">
        <v>1467</v>
      </c>
    </row>
    <row r="532" spans="2:2" hidden="1" x14ac:dyDescent="0.25">
      <c r="B532" s="32" t="s">
        <v>1470</v>
      </c>
    </row>
    <row r="533" spans="2:2" hidden="1" x14ac:dyDescent="0.25">
      <c r="B533" s="32" t="s">
        <v>1473</v>
      </c>
    </row>
    <row r="534" spans="2:2" hidden="1" x14ac:dyDescent="0.25">
      <c r="B534" s="32" t="s">
        <v>1476</v>
      </c>
    </row>
    <row r="535" spans="2:2" hidden="1" x14ac:dyDescent="0.25">
      <c r="B535" s="32" t="s">
        <v>1479</v>
      </c>
    </row>
    <row r="536" spans="2:2" hidden="1" x14ac:dyDescent="0.25">
      <c r="B536" s="32" t="s">
        <v>1482</v>
      </c>
    </row>
    <row r="537" spans="2:2" hidden="1" x14ac:dyDescent="0.25">
      <c r="B537" s="32" t="s">
        <v>1485</v>
      </c>
    </row>
    <row r="538" spans="2:2" hidden="1" x14ac:dyDescent="0.25">
      <c r="B538" s="32" t="s">
        <v>1488</v>
      </c>
    </row>
    <row r="539" spans="2:2" hidden="1" x14ac:dyDescent="0.25">
      <c r="B539" s="32" t="s">
        <v>1490</v>
      </c>
    </row>
    <row r="540" spans="2:2" hidden="1" x14ac:dyDescent="0.25">
      <c r="B540" s="32" t="s">
        <v>1492</v>
      </c>
    </row>
    <row r="541" spans="2:2" hidden="1" x14ac:dyDescent="0.25">
      <c r="B541" s="32" t="s">
        <v>1494</v>
      </c>
    </row>
    <row r="542" spans="2:2" hidden="1" x14ac:dyDescent="0.25">
      <c r="B542" s="32" t="s">
        <v>1496</v>
      </c>
    </row>
    <row r="543" spans="2:2" hidden="1" x14ac:dyDescent="0.25">
      <c r="B543" s="32" t="s">
        <v>1498</v>
      </c>
    </row>
    <row r="544" spans="2:2" hidden="1" x14ac:dyDescent="0.25">
      <c r="B544" s="32" t="s">
        <v>1500</v>
      </c>
    </row>
    <row r="545" spans="2:2" hidden="1" x14ac:dyDescent="0.25">
      <c r="B545" s="32" t="s">
        <v>1502</v>
      </c>
    </row>
    <row r="546" spans="2:2" hidden="1" x14ac:dyDescent="0.25">
      <c r="B546" s="32" t="s">
        <v>1504</v>
      </c>
    </row>
    <row r="547" spans="2:2" hidden="1" x14ac:dyDescent="0.25">
      <c r="B547" s="32" t="s">
        <v>1506</v>
      </c>
    </row>
    <row r="548" spans="2:2" hidden="1" x14ac:dyDescent="0.25">
      <c r="B548" s="32" t="s">
        <v>1509</v>
      </c>
    </row>
    <row r="549" spans="2:2" hidden="1" x14ac:dyDescent="0.25">
      <c r="B549" s="32" t="s">
        <v>1512</v>
      </c>
    </row>
    <row r="550" spans="2:2" hidden="1" x14ac:dyDescent="0.25">
      <c r="B550" s="32" t="s">
        <v>1514</v>
      </c>
    </row>
    <row r="551" spans="2:2" hidden="1" x14ac:dyDescent="0.25">
      <c r="B551" s="32" t="s">
        <v>1517</v>
      </c>
    </row>
    <row r="552" spans="2:2" hidden="1" x14ac:dyDescent="0.25">
      <c r="B552" s="32" t="s">
        <v>1520</v>
      </c>
    </row>
    <row r="553" spans="2:2" hidden="1" x14ac:dyDescent="0.25">
      <c r="B553" s="32" t="s">
        <v>1523</v>
      </c>
    </row>
    <row r="554" spans="2:2" hidden="1" x14ac:dyDescent="0.25">
      <c r="B554" s="32" t="s">
        <v>1526</v>
      </c>
    </row>
    <row r="555" spans="2:2" hidden="1" x14ac:dyDescent="0.25">
      <c r="B555" s="32" t="s">
        <v>1529</v>
      </c>
    </row>
    <row r="556" spans="2:2" hidden="1" x14ac:dyDescent="0.25">
      <c r="B556" s="32" t="s">
        <v>1532</v>
      </c>
    </row>
    <row r="557" spans="2:2" hidden="1" x14ac:dyDescent="0.25">
      <c r="B557" s="32" t="s">
        <v>1535</v>
      </c>
    </row>
    <row r="558" spans="2:2" hidden="1" x14ac:dyDescent="0.25">
      <c r="B558" s="32" t="s">
        <v>1538</v>
      </c>
    </row>
    <row r="559" spans="2:2" hidden="1" x14ac:dyDescent="0.25">
      <c r="B559" s="32" t="s">
        <v>1541</v>
      </c>
    </row>
    <row r="560" spans="2:2" hidden="1" x14ac:dyDescent="0.25">
      <c r="B560" s="32" t="s">
        <v>1544</v>
      </c>
    </row>
    <row r="561" spans="2:2" hidden="1" x14ac:dyDescent="0.25">
      <c r="B561" s="32" t="s">
        <v>1547</v>
      </c>
    </row>
    <row r="562" spans="2:2" hidden="1" x14ac:dyDescent="0.25">
      <c r="B562" s="32" t="s">
        <v>1550</v>
      </c>
    </row>
    <row r="563" spans="2:2" hidden="1" x14ac:dyDescent="0.25">
      <c r="B563" s="32" t="s">
        <v>1553</v>
      </c>
    </row>
    <row r="564" spans="2:2" hidden="1" x14ac:dyDescent="0.25">
      <c r="B564" s="32" t="s">
        <v>1556</v>
      </c>
    </row>
    <row r="565" spans="2:2" hidden="1" x14ac:dyDescent="0.25">
      <c r="B565" s="32" t="s">
        <v>1559</v>
      </c>
    </row>
    <row r="566" spans="2:2" hidden="1" x14ac:dyDescent="0.25">
      <c r="B566" s="32" t="s">
        <v>1562</v>
      </c>
    </row>
    <row r="567" spans="2:2" hidden="1" x14ac:dyDescent="0.25">
      <c r="B567" s="32" t="s">
        <v>1565</v>
      </c>
    </row>
    <row r="568" spans="2:2" hidden="1" x14ac:dyDescent="0.25">
      <c r="B568" s="32" t="s">
        <v>1568</v>
      </c>
    </row>
    <row r="569" spans="2:2" hidden="1" x14ac:dyDescent="0.25">
      <c r="B569" s="32" t="s">
        <v>1571</v>
      </c>
    </row>
    <row r="570" spans="2:2" hidden="1" x14ac:dyDescent="0.25">
      <c r="B570" s="32" t="s">
        <v>1574</v>
      </c>
    </row>
    <row r="571" spans="2:2" hidden="1" x14ac:dyDescent="0.25">
      <c r="B571" s="32" t="s">
        <v>1577</v>
      </c>
    </row>
    <row r="572" spans="2:2" hidden="1" x14ac:dyDescent="0.25">
      <c r="B572" s="32" t="s">
        <v>1580</v>
      </c>
    </row>
    <row r="573" spans="2:2" hidden="1" x14ac:dyDescent="0.25">
      <c r="B573" s="32" t="s">
        <v>1583</v>
      </c>
    </row>
    <row r="574" spans="2:2" hidden="1" x14ac:dyDescent="0.25">
      <c r="B574" s="32" t="s">
        <v>1586</v>
      </c>
    </row>
    <row r="575" spans="2:2" hidden="1" x14ac:dyDescent="0.25">
      <c r="B575" s="32" t="s">
        <v>1589</v>
      </c>
    </row>
    <row r="576" spans="2:2" hidden="1" x14ac:dyDescent="0.25">
      <c r="B576" s="32" t="s">
        <v>1592</v>
      </c>
    </row>
    <row r="577" spans="2:2" hidden="1" x14ac:dyDescent="0.25">
      <c r="B577" s="32" t="s">
        <v>1595</v>
      </c>
    </row>
    <row r="578" spans="2:2" hidden="1" x14ac:dyDescent="0.25">
      <c r="B578" s="32" t="s">
        <v>1598</v>
      </c>
    </row>
    <row r="579" spans="2:2" hidden="1" x14ac:dyDescent="0.25">
      <c r="B579" s="32" t="s">
        <v>1601</v>
      </c>
    </row>
    <row r="580" spans="2:2" hidden="1" x14ac:dyDescent="0.25">
      <c r="B580" s="32" t="s">
        <v>1604</v>
      </c>
    </row>
    <row r="581" spans="2:2" hidden="1" x14ac:dyDescent="0.25">
      <c r="B581" s="32" t="s">
        <v>1607</v>
      </c>
    </row>
    <row r="582" spans="2:2" hidden="1" x14ac:dyDescent="0.25">
      <c r="B582" s="32" t="s">
        <v>1609</v>
      </c>
    </row>
    <row r="583" spans="2:2" hidden="1" x14ac:dyDescent="0.25">
      <c r="B583" s="32" t="s">
        <v>1611</v>
      </c>
    </row>
    <row r="584" spans="2:2" hidden="1" x14ac:dyDescent="0.25">
      <c r="B584" s="32" t="s">
        <v>1613</v>
      </c>
    </row>
    <row r="585" spans="2:2" hidden="1" x14ac:dyDescent="0.25">
      <c r="B585" s="32" t="s">
        <v>1615</v>
      </c>
    </row>
    <row r="586" spans="2:2" hidden="1" x14ac:dyDescent="0.25">
      <c r="B586" s="32" t="s">
        <v>1618</v>
      </c>
    </row>
    <row r="587" spans="2:2" hidden="1" x14ac:dyDescent="0.25">
      <c r="B587" s="32" t="s">
        <v>1621</v>
      </c>
    </row>
    <row r="588" spans="2:2" hidden="1" x14ac:dyDescent="0.25">
      <c r="B588" s="32" t="s">
        <v>1624</v>
      </c>
    </row>
    <row r="589" spans="2:2" hidden="1" x14ac:dyDescent="0.25">
      <c r="B589" s="32" t="s">
        <v>1627</v>
      </c>
    </row>
    <row r="590" spans="2:2" hidden="1" x14ac:dyDescent="0.25">
      <c r="B590" s="32" t="s">
        <v>1630</v>
      </c>
    </row>
    <row r="591" spans="2:2" hidden="1" x14ac:dyDescent="0.25">
      <c r="B591" s="32" t="s">
        <v>1633</v>
      </c>
    </row>
    <row r="592" spans="2:2" hidden="1" x14ac:dyDescent="0.25">
      <c r="B592" s="32" t="s">
        <v>1636</v>
      </c>
    </row>
    <row r="593" spans="2:2" hidden="1" x14ac:dyDescent="0.25">
      <c r="B593" s="32" t="s">
        <v>1639</v>
      </c>
    </row>
    <row r="594" spans="2:2" hidden="1" x14ac:dyDescent="0.25">
      <c r="B594" s="32" t="s">
        <v>1642</v>
      </c>
    </row>
    <row r="595" spans="2:2" hidden="1" x14ac:dyDescent="0.25">
      <c r="B595" s="32" t="s">
        <v>1645</v>
      </c>
    </row>
    <row r="596" spans="2:2" hidden="1" x14ac:dyDescent="0.25">
      <c r="B596" s="32" t="s">
        <v>1648</v>
      </c>
    </row>
    <row r="597" spans="2:2" hidden="1" x14ac:dyDescent="0.25">
      <c r="B597" s="32" t="s">
        <v>1651</v>
      </c>
    </row>
    <row r="598" spans="2:2" hidden="1" x14ac:dyDescent="0.25">
      <c r="B598" s="32" t="s">
        <v>1654</v>
      </c>
    </row>
    <row r="599" spans="2:2" hidden="1" x14ac:dyDescent="0.25">
      <c r="B599" s="32" t="s">
        <v>1657</v>
      </c>
    </row>
    <row r="600" spans="2:2" hidden="1" x14ac:dyDescent="0.25">
      <c r="B600" s="32" t="s">
        <v>1660</v>
      </c>
    </row>
    <row r="601" spans="2:2" hidden="1" x14ac:dyDescent="0.25">
      <c r="B601" s="32" t="s">
        <v>1663</v>
      </c>
    </row>
    <row r="602" spans="2:2" hidden="1" x14ac:dyDescent="0.25">
      <c r="B602" s="32" t="s">
        <v>1666</v>
      </c>
    </row>
    <row r="603" spans="2:2" hidden="1" x14ac:dyDescent="0.25">
      <c r="B603" s="32" t="s">
        <v>1669</v>
      </c>
    </row>
    <row r="604" spans="2:2" hidden="1" x14ac:dyDescent="0.25">
      <c r="B604" s="32" t="s">
        <v>1672</v>
      </c>
    </row>
    <row r="605" spans="2:2" hidden="1" x14ac:dyDescent="0.25">
      <c r="B605" s="32" t="s">
        <v>1675</v>
      </c>
    </row>
    <row r="606" spans="2:2" hidden="1" x14ac:dyDescent="0.25">
      <c r="B606" s="32" t="s">
        <v>1678</v>
      </c>
    </row>
    <row r="607" spans="2:2" hidden="1" x14ac:dyDescent="0.25">
      <c r="B607" s="32" t="s">
        <v>1681</v>
      </c>
    </row>
    <row r="608" spans="2:2" hidden="1" x14ac:dyDescent="0.25">
      <c r="B608" s="32" t="s">
        <v>1684</v>
      </c>
    </row>
    <row r="609" spans="2:2" hidden="1" x14ac:dyDescent="0.25">
      <c r="B609" s="32" t="s">
        <v>1687</v>
      </c>
    </row>
    <row r="610" spans="2:2" hidden="1" x14ac:dyDescent="0.25">
      <c r="B610" s="32" t="s">
        <v>1690</v>
      </c>
    </row>
    <row r="611" spans="2:2" hidden="1" x14ac:dyDescent="0.25">
      <c r="B611" s="32" t="s">
        <v>1693</v>
      </c>
    </row>
    <row r="612" spans="2:2" hidden="1" x14ac:dyDescent="0.25">
      <c r="B612" s="32" t="s">
        <v>1696</v>
      </c>
    </row>
    <row r="613" spans="2:2" hidden="1" x14ac:dyDescent="0.25">
      <c r="B613" s="32" t="s">
        <v>1699</v>
      </c>
    </row>
    <row r="614" spans="2:2" hidden="1" x14ac:dyDescent="0.25">
      <c r="B614" s="32" t="s">
        <v>1702</v>
      </c>
    </row>
    <row r="615" spans="2:2" hidden="1" x14ac:dyDescent="0.25">
      <c r="B615" s="32" t="s">
        <v>1705</v>
      </c>
    </row>
    <row r="616" spans="2:2" hidden="1" x14ac:dyDescent="0.25">
      <c r="B616" s="32" t="s">
        <v>1708</v>
      </c>
    </row>
    <row r="617" spans="2:2" hidden="1" x14ac:dyDescent="0.25">
      <c r="B617" s="32" t="s">
        <v>1711</v>
      </c>
    </row>
    <row r="618" spans="2:2" hidden="1" x14ac:dyDescent="0.25">
      <c r="B618" s="32" t="s">
        <v>1714</v>
      </c>
    </row>
    <row r="619" spans="2:2" hidden="1" x14ac:dyDescent="0.25">
      <c r="B619" s="32" t="s">
        <v>1717</v>
      </c>
    </row>
    <row r="620" spans="2:2" hidden="1" x14ac:dyDescent="0.25">
      <c r="B620" s="32" t="s">
        <v>1720</v>
      </c>
    </row>
    <row r="621" spans="2:2" hidden="1" x14ac:dyDescent="0.25">
      <c r="B621" s="32" t="s">
        <v>1723</v>
      </c>
    </row>
    <row r="622" spans="2:2" hidden="1" x14ac:dyDescent="0.25">
      <c r="B622" s="32" t="s">
        <v>1726</v>
      </c>
    </row>
    <row r="623" spans="2:2" hidden="1" x14ac:dyDescent="0.25">
      <c r="B623" s="32" t="s">
        <v>1729</v>
      </c>
    </row>
    <row r="624" spans="2:2" hidden="1" x14ac:dyDescent="0.25">
      <c r="B624" s="32" t="s">
        <v>1732</v>
      </c>
    </row>
    <row r="625" spans="2:2" hidden="1" x14ac:dyDescent="0.25">
      <c r="B625" s="32" t="s">
        <v>1735</v>
      </c>
    </row>
    <row r="626" spans="2:2" hidden="1" x14ac:dyDescent="0.25">
      <c r="B626" s="32" t="s">
        <v>1738</v>
      </c>
    </row>
    <row r="627" spans="2:2" hidden="1" x14ac:dyDescent="0.25">
      <c r="B627" s="32" t="s">
        <v>1741</v>
      </c>
    </row>
    <row r="628" spans="2:2" hidden="1" x14ac:dyDescent="0.25">
      <c r="B628" s="32" t="s">
        <v>1744</v>
      </c>
    </row>
    <row r="629" spans="2:2" hidden="1" x14ac:dyDescent="0.25">
      <c r="B629" s="32" t="s">
        <v>1747</v>
      </c>
    </row>
    <row r="630" spans="2:2" hidden="1" x14ac:dyDescent="0.25">
      <c r="B630" s="32" t="s">
        <v>1750</v>
      </c>
    </row>
    <row r="631" spans="2:2" hidden="1" x14ac:dyDescent="0.25">
      <c r="B631" s="32" t="s">
        <v>1753</v>
      </c>
    </row>
    <row r="632" spans="2:2" hidden="1" x14ac:dyDescent="0.25">
      <c r="B632" s="32" t="s">
        <v>1756</v>
      </c>
    </row>
    <row r="633" spans="2:2" hidden="1" x14ac:dyDescent="0.25">
      <c r="B633" s="32" t="s">
        <v>1759</v>
      </c>
    </row>
    <row r="634" spans="2:2" hidden="1" x14ac:dyDescent="0.25">
      <c r="B634" s="32" t="s">
        <v>1762</v>
      </c>
    </row>
    <row r="635" spans="2:2" hidden="1" x14ac:dyDescent="0.25">
      <c r="B635" s="32" t="s">
        <v>1765</v>
      </c>
    </row>
    <row r="636" spans="2:2" hidden="1" x14ac:dyDescent="0.25">
      <c r="B636" s="32" t="s">
        <v>1768</v>
      </c>
    </row>
    <row r="637" spans="2:2" hidden="1" x14ac:dyDescent="0.25">
      <c r="B637" s="32" t="s">
        <v>1771</v>
      </c>
    </row>
    <row r="638" spans="2:2" hidden="1" x14ac:dyDescent="0.25">
      <c r="B638" s="32" t="s">
        <v>1774</v>
      </c>
    </row>
    <row r="639" spans="2:2" hidden="1" x14ac:dyDescent="0.25">
      <c r="B639" s="32" t="s">
        <v>1777</v>
      </c>
    </row>
    <row r="640" spans="2:2" hidden="1" x14ac:dyDescent="0.25">
      <c r="B640" s="32" t="s">
        <v>1780</v>
      </c>
    </row>
    <row r="641" spans="2:2" hidden="1" x14ac:dyDescent="0.25">
      <c r="B641" s="32" t="s">
        <v>1783</v>
      </c>
    </row>
    <row r="642" spans="2:2" hidden="1" x14ac:dyDescent="0.25">
      <c r="B642" s="32" t="s">
        <v>1786</v>
      </c>
    </row>
    <row r="643" spans="2:2" hidden="1" x14ac:dyDescent="0.25">
      <c r="B643" s="32" t="s">
        <v>1789</v>
      </c>
    </row>
    <row r="644" spans="2:2" hidden="1" x14ac:dyDescent="0.25">
      <c r="B644" s="32" t="s">
        <v>1792</v>
      </c>
    </row>
    <row r="645" spans="2:2" hidden="1" x14ac:dyDescent="0.25">
      <c r="B645" s="32" t="s">
        <v>1795</v>
      </c>
    </row>
    <row r="646" spans="2:2" hidden="1" x14ac:dyDescent="0.25">
      <c r="B646" s="32" t="s">
        <v>1798</v>
      </c>
    </row>
    <row r="647" spans="2:2" hidden="1" x14ac:dyDescent="0.25">
      <c r="B647" s="32" t="s">
        <v>1801</v>
      </c>
    </row>
    <row r="648" spans="2:2" hidden="1" x14ac:dyDescent="0.25">
      <c r="B648" s="32" t="s">
        <v>1804</v>
      </c>
    </row>
    <row r="649" spans="2:2" hidden="1" x14ac:dyDescent="0.25">
      <c r="B649" s="32" t="s">
        <v>1807</v>
      </c>
    </row>
    <row r="650" spans="2:2" hidden="1" x14ac:dyDescent="0.25">
      <c r="B650" s="32" t="s">
        <v>1810</v>
      </c>
    </row>
    <row r="651" spans="2:2" hidden="1" x14ac:dyDescent="0.25">
      <c r="B651" s="32" t="s">
        <v>1813</v>
      </c>
    </row>
    <row r="652" spans="2:2" hidden="1" x14ac:dyDescent="0.25">
      <c r="B652" s="32" t="s">
        <v>1816</v>
      </c>
    </row>
    <row r="653" spans="2:2" hidden="1" x14ac:dyDescent="0.25">
      <c r="B653" s="32" t="s">
        <v>1819</v>
      </c>
    </row>
    <row r="654" spans="2:2" hidden="1" x14ac:dyDescent="0.25">
      <c r="B654" s="32" t="s">
        <v>1822</v>
      </c>
    </row>
    <row r="655" spans="2:2" hidden="1" x14ac:dyDescent="0.25">
      <c r="B655" s="32" t="s">
        <v>1825</v>
      </c>
    </row>
    <row r="656" spans="2:2" hidden="1" x14ac:dyDescent="0.25">
      <c r="B656" s="32" t="s">
        <v>1828</v>
      </c>
    </row>
    <row r="657" spans="2:2" hidden="1" x14ac:dyDescent="0.25">
      <c r="B657" s="32" t="s">
        <v>1831</v>
      </c>
    </row>
    <row r="658" spans="2:2" hidden="1" x14ac:dyDescent="0.25">
      <c r="B658" s="32" t="s">
        <v>1834</v>
      </c>
    </row>
    <row r="659" spans="2:2" hidden="1" x14ac:dyDescent="0.25">
      <c r="B659" s="32" t="s">
        <v>1837</v>
      </c>
    </row>
    <row r="660" spans="2:2" hidden="1" x14ac:dyDescent="0.25">
      <c r="B660" s="32" t="s">
        <v>1840</v>
      </c>
    </row>
    <row r="661" spans="2:2" hidden="1" x14ac:dyDescent="0.25">
      <c r="B661" s="32" t="s">
        <v>1843</v>
      </c>
    </row>
    <row r="662" spans="2:2" hidden="1" x14ac:dyDescent="0.25">
      <c r="B662" s="32" t="s">
        <v>1846</v>
      </c>
    </row>
    <row r="663" spans="2:2" hidden="1" x14ac:dyDescent="0.25">
      <c r="B663" s="32" t="s">
        <v>1849</v>
      </c>
    </row>
    <row r="664" spans="2:2" hidden="1" x14ac:dyDescent="0.25">
      <c r="B664" s="32" t="s">
        <v>1852</v>
      </c>
    </row>
    <row r="665" spans="2:2" hidden="1" x14ac:dyDescent="0.25">
      <c r="B665" s="32" t="s">
        <v>1855</v>
      </c>
    </row>
    <row r="666" spans="2:2" hidden="1" x14ac:dyDescent="0.25">
      <c r="B666" s="32" t="s">
        <v>1858</v>
      </c>
    </row>
    <row r="667" spans="2:2" hidden="1" x14ac:dyDescent="0.25">
      <c r="B667" s="32" t="s">
        <v>1861</v>
      </c>
    </row>
    <row r="668" spans="2:2" hidden="1" x14ac:dyDescent="0.25">
      <c r="B668" s="32" t="s">
        <v>1864</v>
      </c>
    </row>
    <row r="669" spans="2:2" hidden="1" x14ac:dyDescent="0.25">
      <c r="B669" s="32" t="s">
        <v>1867</v>
      </c>
    </row>
    <row r="670" spans="2:2" hidden="1" x14ac:dyDescent="0.25">
      <c r="B670" s="32" t="s">
        <v>1870</v>
      </c>
    </row>
    <row r="671" spans="2:2" hidden="1" x14ac:dyDescent="0.25">
      <c r="B671" s="32" t="s">
        <v>1873</v>
      </c>
    </row>
    <row r="672" spans="2:2" hidden="1" x14ac:dyDescent="0.25">
      <c r="B672" s="32" t="s">
        <v>1876</v>
      </c>
    </row>
    <row r="673" spans="2:2" hidden="1" x14ac:dyDescent="0.25">
      <c r="B673" s="32" t="s">
        <v>1879</v>
      </c>
    </row>
    <row r="674" spans="2:2" hidden="1" x14ac:dyDescent="0.25">
      <c r="B674" s="32" t="s">
        <v>1882</v>
      </c>
    </row>
    <row r="675" spans="2:2" hidden="1" x14ac:dyDescent="0.25">
      <c r="B675" s="32" t="s">
        <v>1885</v>
      </c>
    </row>
    <row r="676" spans="2:2" hidden="1" x14ac:dyDescent="0.25">
      <c r="B676" s="32" t="s">
        <v>1888</v>
      </c>
    </row>
    <row r="677" spans="2:2" hidden="1" x14ac:dyDescent="0.25">
      <c r="B677" s="32" t="s">
        <v>1890</v>
      </c>
    </row>
    <row r="678" spans="2:2" hidden="1" x14ac:dyDescent="0.25">
      <c r="B678" s="32" t="s">
        <v>1892</v>
      </c>
    </row>
    <row r="679" spans="2:2" hidden="1" x14ac:dyDescent="0.25">
      <c r="B679" s="32" t="s">
        <v>1894</v>
      </c>
    </row>
    <row r="680" spans="2:2" hidden="1" x14ac:dyDescent="0.25">
      <c r="B680" s="32" t="s">
        <v>1897</v>
      </c>
    </row>
    <row r="681" spans="2:2" hidden="1" x14ac:dyDescent="0.25">
      <c r="B681" s="32" t="s">
        <v>1899</v>
      </c>
    </row>
    <row r="682" spans="2:2" hidden="1" x14ac:dyDescent="0.25">
      <c r="B682" s="32" t="s">
        <v>1901</v>
      </c>
    </row>
    <row r="683" spans="2:2" hidden="1" x14ac:dyDescent="0.25">
      <c r="B683" s="32" t="s">
        <v>1903</v>
      </c>
    </row>
    <row r="684" spans="2:2" hidden="1" x14ac:dyDescent="0.25">
      <c r="B684" s="32" t="s">
        <v>1905</v>
      </c>
    </row>
    <row r="685" spans="2:2" hidden="1" x14ac:dyDescent="0.25">
      <c r="B685" s="32" t="s">
        <v>1907</v>
      </c>
    </row>
    <row r="686" spans="2:2" hidden="1" x14ac:dyDescent="0.25">
      <c r="B686" s="32" t="s">
        <v>1909</v>
      </c>
    </row>
    <row r="687" spans="2:2" hidden="1" x14ac:dyDescent="0.25">
      <c r="B687" s="32" t="s">
        <v>1911</v>
      </c>
    </row>
    <row r="688" spans="2:2" hidden="1" x14ac:dyDescent="0.25">
      <c r="B688" s="32" t="s">
        <v>1913</v>
      </c>
    </row>
    <row r="689" spans="2:2" hidden="1" x14ac:dyDescent="0.25">
      <c r="B689" s="32" t="s">
        <v>1915</v>
      </c>
    </row>
    <row r="690" spans="2:2" hidden="1" x14ac:dyDescent="0.25">
      <c r="B690" s="32" t="s">
        <v>1917</v>
      </c>
    </row>
    <row r="691" spans="2:2" hidden="1" x14ac:dyDescent="0.25">
      <c r="B691" s="32" t="s">
        <v>1920</v>
      </c>
    </row>
    <row r="692" spans="2:2" hidden="1" x14ac:dyDescent="0.25">
      <c r="B692" s="32" t="s">
        <v>1923</v>
      </c>
    </row>
    <row r="693" spans="2:2" hidden="1" x14ac:dyDescent="0.25">
      <c r="B693" s="32" t="s">
        <v>1926</v>
      </c>
    </row>
    <row r="694" spans="2:2" hidden="1" x14ac:dyDescent="0.25">
      <c r="B694" s="32" t="s">
        <v>1929</v>
      </c>
    </row>
    <row r="695" spans="2:2" hidden="1" x14ac:dyDescent="0.25">
      <c r="B695" s="32" t="s">
        <v>1932</v>
      </c>
    </row>
    <row r="696" spans="2:2" hidden="1" x14ac:dyDescent="0.25">
      <c r="B696" s="32" t="s">
        <v>1935</v>
      </c>
    </row>
    <row r="697" spans="2:2" hidden="1" x14ac:dyDescent="0.25">
      <c r="B697" s="32" t="s">
        <v>1938</v>
      </c>
    </row>
    <row r="698" spans="2:2" hidden="1" x14ac:dyDescent="0.25">
      <c r="B698" s="32" t="s">
        <v>1941</v>
      </c>
    </row>
    <row r="699" spans="2:2" hidden="1" x14ac:dyDescent="0.25">
      <c r="B699" s="32" t="s">
        <v>1943</v>
      </c>
    </row>
    <row r="700" spans="2:2" hidden="1" x14ac:dyDescent="0.25">
      <c r="B700" s="32" t="s">
        <v>1946</v>
      </c>
    </row>
    <row r="701" spans="2:2" hidden="1" x14ac:dyDescent="0.25">
      <c r="B701" s="32" t="s">
        <v>1949</v>
      </c>
    </row>
    <row r="702" spans="2:2" hidden="1" x14ac:dyDescent="0.25">
      <c r="B702" s="32" t="s">
        <v>1952</v>
      </c>
    </row>
    <row r="703" spans="2:2" hidden="1" x14ac:dyDescent="0.25">
      <c r="B703" s="32" t="s">
        <v>1955</v>
      </c>
    </row>
    <row r="704" spans="2:2" hidden="1" x14ac:dyDescent="0.25">
      <c r="B704" s="32" t="s">
        <v>1958</v>
      </c>
    </row>
    <row r="705" spans="2:2" hidden="1" x14ac:dyDescent="0.25">
      <c r="B705" s="32" t="s">
        <v>1961</v>
      </c>
    </row>
    <row r="706" spans="2:2" hidden="1" x14ac:dyDescent="0.25">
      <c r="B706" s="32" t="s">
        <v>1964</v>
      </c>
    </row>
    <row r="707" spans="2:2" hidden="1" x14ac:dyDescent="0.25">
      <c r="B707" s="32" t="s">
        <v>1967</v>
      </c>
    </row>
    <row r="708" spans="2:2" hidden="1" x14ac:dyDescent="0.25">
      <c r="B708" s="32" t="s">
        <v>1970</v>
      </c>
    </row>
    <row r="709" spans="2:2" hidden="1" x14ac:dyDescent="0.25">
      <c r="B709" s="32" t="s">
        <v>1973</v>
      </c>
    </row>
    <row r="710" spans="2:2" hidden="1" x14ac:dyDescent="0.25">
      <c r="B710" s="32" t="s">
        <v>1976</v>
      </c>
    </row>
    <row r="711" spans="2:2" hidden="1" x14ac:dyDescent="0.25">
      <c r="B711" s="32" t="s">
        <v>1979</v>
      </c>
    </row>
    <row r="712" spans="2:2" hidden="1" x14ac:dyDescent="0.25">
      <c r="B712" s="32" t="s">
        <v>1982</v>
      </c>
    </row>
    <row r="713" spans="2:2" hidden="1" x14ac:dyDescent="0.25">
      <c r="B713" s="32" t="s">
        <v>1985</v>
      </c>
    </row>
    <row r="714" spans="2:2" hidden="1" x14ac:dyDescent="0.25">
      <c r="B714" s="32" t="s">
        <v>1988</v>
      </c>
    </row>
    <row r="715" spans="2:2" hidden="1" x14ac:dyDescent="0.25">
      <c r="B715" s="32" t="s">
        <v>1991</v>
      </c>
    </row>
    <row r="716" spans="2:2" hidden="1" x14ac:dyDescent="0.25">
      <c r="B716" s="32" t="s">
        <v>1994</v>
      </c>
    </row>
    <row r="717" spans="2:2" hidden="1" x14ac:dyDescent="0.25">
      <c r="B717" s="32" t="s">
        <v>1997</v>
      </c>
    </row>
    <row r="718" spans="2:2" hidden="1" x14ac:dyDescent="0.25">
      <c r="B718" s="32" t="s">
        <v>2000</v>
      </c>
    </row>
    <row r="719" spans="2:2" hidden="1" x14ac:dyDescent="0.25">
      <c r="B719" s="32" t="s">
        <v>2003</v>
      </c>
    </row>
    <row r="720" spans="2:2" hidden="1" x14ac:dyDescent="0.25">
      <c r="B720" s="32" t="s">
        <v>2006</v>
      </c>
    </row>
    <row r="721" spans="2:2" hidden="1" x14ac:dyDescent="0.25">
      <c r="B721" s="32" t="s">
        <v>2009</v>
      </c>
    </row>
    <row r="722" spans="2:2" hidden="1" x14ac:dyDescent="0.25">
      <c r="B722" s="32" t="s">
        <v>2012</v>
      </c>
    </row>
    <row r="723" spans="2:2" hidden="1" x14ac:dyDescent="0.25">
      <c r="B723" s="32" t="s">
        <v>2015</v>
      </c>
    </row>
    <row r="724" spans="2:2" hidden="1" x14ac:dyDescent="0.25">
      <c r="B724" s="32" t="s">
        <v>2018</v>
      </c>
    </row>
    <row r="725" spans="2:2" hidden="1" x14ac:dyDescent="0.25">
      <c r="B725" s="32" t="s">
        <v>2021</v>
      </c>
    </row>
    <row r="726" spans="2:2" hidden="1" x14ac:dyDescent="0.25">
      <c r="B726" s="32" t="s">
        <v>2024</v>
      </c>
    </row>
    <row r="727" spans="2:2" hidden="1" x14ac:dyDescent="0.25">
      <c r="B727" s="32" t="s">
        <v>2027</v>
      </c>
    </row>
    <row r="728" spans="2:2" hidden="1" x14ac:dyDescent="0.25">
      <c r="B728" s="32" t="s">
        <v>2030</v>
      </c>
    </row>
    <row r="729" spans="2:2" hidden="1" x14ac:dyDescent="0.25">
      <c r="B729" s="32" t="s">
        <v>2033</v>
      </c>
    </row>
    <row r="730" spans="2:2" hidden="1" x14ac:dyDescent="0.25">
      <c r="B730" s="32" t="s">
        <v>2036</v>
      </c>
    </row>
    <row r="731" spans="2:2" hidden="1" x14ac:dyDescent="0.25">
      <c r="B731" s="32" t="s">
        <v>2039</v>
      </c>
    </row>
    <row r="732" spans="2:2" hidden="1" x14ac:dyDescent="0.25">
      <c r="B732" s="32" t="s">
        <v>2042</v>
      </c>
    </row>
    <row r="733" spans="2:2" hidden="1" x14ac:dyDescent="0.25">
      <c r="B733" s="32" t="s">
        <v>2045</v>
      </c>
    </row>
    <row r="734" spans="2:2" hidden="1" x14ac:dyDescent="0.25">
      <c r="B734" s="32" t="s">
        <v>2048</v>
      </c>
    </row>
    <row r="735" spans="2:2" hidden="1" x14ac:dyDescent="0.25">
      <c r="B735" s="32" t="s">
        <v>2051</v>
      </c>
    </row>
    <row r="736" spans="2:2" hidden="1" x14ac:dyDescent="0.25">
      <c r="B736" s="32" t="s">
        <v>2054</v>
      </c>
    </row>
    <row r="737" spans="2:2" hidden="1" x14ac:dyDescent="0.25">
      <c r="B737" s="32" t="s">
        <v>2057</v>
      </c>
    </row>
    <row r="738" spans="2:2" hidden="1" x14ac:dyDescent="0.25">
      <c r="B738" s="32" t="s">
        <v>2060</v>
      </c>
    </row>
    <row r="739" spans="2:2" hidden="1" x14ac:dyDescent="0.25">
      <c r="B739" s="32" t="s">
        <v>2063</v>
      </c>
    </row>
    <row r="740" spans="2:2" hidden="1" x14ac:dyDescent="0.25">
      <c r="B740" s="32" t="s">
        <v>2066</v>
      </c>
    </row>
    <row r="741" spans="2:2" hidden="1" x14ac:dyDescent="0.25">
      <c r="B741" s="32" t="s">
        <v>2069</v>
      </c>
    </row>
    <row r="742" spans="2:2" hidden="1" x14ac:dyDescent="0.25">
      <c r="B742" s="32" t="s">
        <v>2072</v>
      </c>
    </row>
    <row r="743" spans="2:2" hidden="1" x14ac:dyDescent="0.25">
      <c r="B743" s="32" t="s">
        <v>2075</v>
      </c>
    </row>
    <row r="744" spans="2:2" hidden="1" x14ac:dyDescent="0.25">
      <c r="B744" s="32" t="s">
        <v>2078</v>
      </c>
    </row>
    <row r="745" spans="2:2" hidden="1" x14ac:dyDescent="0.25">
      <c r="B745" s="32" t="s">
        <v>2081</v>
      </c>
    </row>
    <row r="746" spans="2:2" hidden="1" x14ac:dyDescent="0.25">
      <c r="B746" s="32" t="s">
        <v>2084</v>
      </c>
    </row>
    <row r="747" spans="2:2" hidden="1" x14ac:dyDescent="0.25">
      <c r="B747" s="32" t="s">
        <v>2087</v>
      </c>
    </row>
    <row r="748" spans="2:2" hidden="1" x14ac:dyDescent="0.25">
      <c r="B748" s="32" t="s">
        <v>2090</v>
      </c>
    </row>
    <row r="749" spans="2:2" hidden="1" x14ac:dyDescent="0.25">
      <c r="B749" s="32" t="s">
        <v>2093</v>
      </c>
    </row>
    <row r="750" spans="2:2" hidden="1" x14ac:dyDescent="0.25">
      <c r="B750" s="32" t="s">
        <v>2096</v>
      </c>
    </row>
    <row r="751" spans="2:2" hidden="1" x14ac:dyDescent="0.25">
      <c r="B751" s="32" t="s">
        <v>2099</v>
      </c>
    </row>
    <row r="752" spans="2:2" hidden="1" x14ac:dyDescent="0.25">
      <c r="B752" s="32" t="s">
        <v>2102</v>
      </c>
    </row>
    <row r="753" spans="2:2" hidden="1" x14ac:dyDescent="0.25">
      <c r="B753" s="32" t="s">
        <v>2105</v>
      </c>
    </row>
    <row r="761" spans="2:2" hidden="1" x14ac:dyDescent="0.25">
      <c r="B761" s="7" t="s">
        <v>2331</v>
      </c>
    </row>
    <row r="762" spans="2:2" hidden="1" x14ac:dyDescent="0.25">
      <c r="B762" s="7" t="s">
        <v>2332</v>
      </c>
    </row>
  </sheetData>
  <sheetProtection formatCells="0" selectLockedCells="1"/>
  <mergeCells count="166">
    <mergeCell ref="C19:D19"/>
    <mergeCell ref="E19:F19"/>
    <mergeCell ref="G19:H19"/>
    <mergeCell ref="I19:J19"/>
    <mergeCell ref="K19:L19"/>
    <mergeCell ref="L17:M17"/>
    <mergeCell ref="C18:D18"/>
    <mergeCell ref="E18:F18"/>
    <mergeCell ref="G18:H18"/>
    <mergeCell ref="I18:J18"/>
    <mergeCell ref="C16:F16"/>
    <mergeCell ref="G16:K16"/>
    <mergeCell ref="L16:M16"/>
    <mergeCell ref="C17:F17"/>
    <mergeCell ref="G17:K17"/>
    <mergeCell ref="C28:D28"/>
    <mergeCell ref="E28:F28"/>
    <mergeCell ref="G28:H28"/>
    <mergeCell ref="I28:J28"/>
    <mergeCell ref="K28:L28"/>
    <mergeCell ref="K23:L23"/>
    <mergeCell ref="C23:D23"/>
    <mergeCell ref="E23:F23"/>
    <mergeCell ref="G23:H23"/>
    <mergeCell ref="I23:J23"/>
    <mergeCell ref="C26:F26"/>
    <mergeCell ref="G26:K26"/>
    <mergeCell ref="L26:M26"/>
    <mergeCell ref="C27:F27"/>
    <mergeCell ref="C21:F21"/>
    <mergeCell ref="G21:K21"/>
    <mergeCell ref="L21:M21"/>
    <mergeCell ref="C22:F22"/>
    <mergeCell ref="K18:L18"/>
    <mergeCell ref="G27:K27"/>
    <mergeCell ref="G22:K22"/>
    <mergeCell ref="L27:M27"/>
    <mergeCell ref="L22:M22"/>
    <mergeCell ref="C33:D33"/>
    <mergeCell ref="E33:F33"/>
    <mergeCell ref="G33:H33"/>
    <mergeCell ref="I33:J33"/>
    <mergeCell ref="K33:L33"/>
    <mergeCell ref="C29:D29"/>
    <mergeCell ref="E29:F29"/>
    <mergeCell ref="G29:H29"/>
    <mergeCell ref="I29:J29"/>
    <mergeCell ref="K29:L29"/>
    <mergeCell ref="C24:D24"/>
    <mergeCell ref="E24:F24"/>
    <mergeCell ref="G24:H24"/>
    <mergeCell ref="I24:J24"/>
    <mergeCell ref="K24:L24"/>
    <mergeCell ref="C34:D34"/>
    <mergeCell ref="E34:F34"/>
    <mergeCell ref="G34:H34"/>
    <mergeCell ref="I34:J34"/>
    <mergeCell ref="K34:L34"/>
    <mergeCell ref="C31:F31"/>
    <mergeCell ref="G31:K31"/>
    <mergeCell ref="L31:M31"/>
    <mergeCell ref="C32:F32"/>
    <mergeCell ref="G32:K32"/>
    <mergeCell ref="L32:M32"/>
    <mergeCell ref="G37:K37"/>
    <mergeCell ref="L37:M37"/>
    <mergeCell ref="C43:D43"/>
    <mergeCell ref="E43:F43"/>
    <mergeCell ref="G43:H43"/>
    <mergeCell ref="I43:J43"/>
    <mergeCell ref="K43:L43"/>
    <mergeCell ref="C38:D38"/>
    <mergeCell ref="E38:F38"/>
    <mergeCell ref="G38:H38"/>
    <mergeCell ref="I38:J38"/>
    <mergeCell ref="K38:L38"/>
    <mergeCell ref="C39:D39"/>
    <mergeCell ref="E39:F39"/>
    <mergeCell ref="G39:H39"/>
    <mergeCell ref="I39:J39"/>
    <mergeCell ref="K39:L39"/>
    <mergeCell ref="C49:D49"/>
    <mergeCell ref="E49:F49"/>
    <mergeCell ref="G49:H49"/>
    <mergeCell ref="I49:J49"/>
    <mergeCell ref="K49:L49"/>
    <mergeCell ref="I54:J54"/>
    <mergeCell ref="K54:L54"/>
    <mergeCell ref="C53:D53"/>
    <mergeCell ref="E53:F53"/>
    <mergeCell ref="G53:H53"/>
    <mergeCell ref="I53:J53"/>
    <mergeCell ref="K53:L53"/>
    <mergeCell ref="C51:F51"/>
    <mergeCell ref="G51:K51"/>
    <mergeCell ref="L51:M51"/>
    <mergeCell ref="C56:F56"/>
    <mergeCell ref="C52:F52"/>
    <mergeCell ref="G52:K52"/>
    <mergeCell ref="C58:D58"/>
    <mergeCell ref="E58:F58"/>
    <mergeCell ref="G58:H58"/>
    <mergeCell ref="L52:M52"/>
    <mergeCell ref="C57:F57"/>
    <mergeCell ref="G57:K57"/>
    <mergeCell ref="L57:M57"/>
    <mergeCell ref="C59:D59"/>
    <mergeCell ref="E59:F59"/>
    <mergeCell ref="G59:H59"/>
    <mergeCell ref="I59:J59"/>
    <mergeCell ref="K59:L59"/>
    <mergeCell ref="I58:J58"/>
    <mergeCell ref="K58:L58"/>
    <mergeCell ref="E14:F14"/>
    <mergeCell ref="G14:H14"/>
    <mergeCell ref="C54:D54"/>
    <mergeCell ref="E54:F54"/>
    <mergeCell ref="G54:H54"/>
    <mergeCell ref="G48:H48"/>
    <mergeCell ref="I14:J14"/>
    <mergeCell ref="K14:L14"/>
    <mergeCell ref="C47:F47"/>
    <mergeCell ref="G47:K47"/>
    <mergeCell ref="L47:M47"/>
    <mergeCell ref="C48:D48"/>
    <mergeCell ref="E48:F48"/>
    <mergeCell ref="I48:J48"/>
    <mergeCell ref="K48:L48"/>
    <mergeCell ref="G56:K56"/>
    <mergeCell ref="L56:M56"/>
    <mergeCell ref="K13:L13"/>
    <mergeCell ref="C13:D13"/>
    <mergeCell ref="E13:F13"/>
    <mergeCell ref="G13:H13"/>
    <mergeCell ref="I13:J13"/>
    <mergeCell ref="C14:D14"/>
    <mergeCell ref="C46:F46"/>
    <mergeCell ref="G46:K46"/>
    <mergeCell ref="L46:M46"/>
    <mergeCell ref="C44:D44"/>
    <mergeCell ref="E44:F44"/>
    <mergeCell ref="G44:H44"/>
    <mergeCell ref="I44:J44"/>
    <mergeCell ref="K44:L44"/>
    <mergeCell ref="C41:F41"/>
    <mergeCell ref="G41:K41"/>
    <mergeCell ref="L41:M41"/>
    <mergeCell ref="C42:F42"/>
    <mergeCell ref="G42:K42"/>
    <mergeCell ref="L42:M42"/>
    <mergeCell ref="C36:F36"/>
    <mergeCell ref="G36:K36"/>
    <mergeCell ref="L36:M36"/>
    <mergeCell ref="C37:F37"/>
    <mergeCell ref="L11:M11"/>
    <mergeCell ref="L12:M12"/>
    <mergeCell ref="G11:K11"/>
    <mergeCell ref="G12:K12"/>
    <mergeCell ref="B3:H3"/>
    <mergeCell ref="C11:F11"/>
    <mergeCell ref="C12:F12"/>
    <mergeCell ref="B4:F4"/>
    <mergeCell ref="B5:F5"/>
    <mergeCell ref="G4:M5"/>
    <mergeCell ref="B9:F9"/>
    <mergeCell ref="B7:H7"/>
  </mergeCells>
  <dataValidations count="1">
    <dataValidation type="list" allowBlank="1" showInputMessage="1" showErrorMessage="1" sqref="C14:D14 C19:D19 C24:D24 C29:D29 C34:D34 C39:D39 C44:D44 C49:D49 C54:D54 C59:D59">
      <formula1>FUNDING_SOURCE</formula1>
    </dataValidation>
  </dataValidations>
  <pageMargins left="0.25" right="0.25" top="0.75" bottom="0.75" header="0.3" footer="0.3"/>
  <pageSetup scale="65" orientation="portrait" r:id="rId1"/>
  <headerFooter>
    <oddFooter>Page &amp;P of &amp;N</oddFooter>
  </headerFooter>
  <ignoredErrors>
    <ignoredError sqref="B11:B56"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K728"/>
  <sheetViews>
    <sheetView showGridLines="0" showRowColHeaders="0" zoomScale="80" zoomScaleNormal="80" zoomScaleSheetLayoutView="80" zoomScalePageLayoutView="65" workbookViewId="0">
      <selection activeCell="B15" sqref="B15"/>
    </sheetView>
  </sheetViews>
  <sheetFormatPr defaultRowHeight="15" x14ac:dyDescent="0.25"/>
  <cols>
    <col min="1" max="1" width="3.85546875" style="7" customWidth="1"/>
    <col min="2" max="2" width="63.85546875" style="7" customWidth="1"/>
    <col min="3" max="3" width="85" style="7" customWidth="1"/>
    <col min="4" max="4" width="3.140625" style="7" customWidth="1"/>
    <col min="5" max="11" width="13.28515625" style="7" customWidth="1"/>
    <col min="12" max="12" width="4.28515625" style="7" customWidth="1"/>
    <col min="13" max="16384" width="9.140625" style="7"/>
  </cols>
  <sheetData>
    <row r="1" spans="2:11" ht="15" customHeight="1" x14ac:dyDescent="0.5">
      <c r="B1" s="6"/>
    </row>
    <row r="2" spans="2:11" ht="71.25" customHeight="1" thickBot="1" x14ac:dyDescent="0.3"/>
    <row r="3" spans="2:11" ht="29.25" thickBot="1" x14ac:dyDescent="0.5">
      <c r="B3" s="136" t="s">
        <v>2333</v>
      </c>
      <c r="C3" s="137"/>
      <c r="D3" s="9"/>
      <c r="E3" s="9"/>
      <c r="F3" s="9"/>
      <c r="G3" s="9"/>
      <c r="H3" s="9"/>
      <c r="I3" s="9"/>
      <c r="J3" s="9"/>
      <c r="K3" s="9"/>
    </row>
    <row r="4" spans="2:11" ht="21" customHeight="1" x14ac:dyDescent="0.3">
      <c r="B4" s="26" t="s">
        <v>2113</v>
      </c>
      <c r="C4" s="94" t="s">
        <v>2110</v>
      </c>
      <c r="D4" s="10"/>
      <c r="E4" s="10"/>
      <c r="F4" s="10"/>
      <c r="G4" s="10"/>
      <c r="H4" s="10"/>
      <c r="I4" s="10"/>
      <c r="J4" s="10"/>
      <c r="K4" s="10"/>
    </row>
    <row r="5" spans="2:11" ht="39.75" customHeight="1" x14ac:dyDescent="0.25">
      <c r="B5" s="88" t="str">
        <f>IF('Fund Compliance'!$B$5="","",'Fund Compliance'!$B$5)</f>
        <v/>
      </c>
      <c r="C5" s="95"/>
      <c r="D5" s="10"/>
      <c r="E5" s="10"/>
      <c r="F5" s="10"/>
      <c r="G5" s="10"/>
      <c r="H5" s="10"/>
      <c r="I5" s="10"/>
      <c r="J5" s="10"/>
      <c r="K5" s="10"/>
    </row>
    <row r="6" spans="2:11" ht="21" x14ac:dyDescent="0.3">
      <c r="B6" s="49" t="str">
        <f>CONCATENATE("School ID:"," ",IFERROR(INDEX(Data!A2:G688,MATCH(B5,School_Full_Name,0),1)," "))</f>
        <v xml:space="preserve">School ID:  </v>
      </c>
      <c r="C6" s="95"/>
      <c r="D6" s="10"/>
      <c r="E6" s="10"/>
      <c r="F6" s="10"/>
      <c r="G6" s="10"/>
      <c r="H6" s="10"/>
      <c r="I6" s="10"/>
      <c r="J6" s="10"/>
      <c r="K6" s="10"/>
    </row>
    <row r="7" spans="2:11" ht="21" x14ac:dyDescent="0.3">
      <c r="B7" s="49" t="str">
        <f>CONCATENATE("Network ID:"," ",IFERROR(INDEX(Data!A2:G688,MATCH(B5,School_Full_Name,0),7)," "))</f>
        <v xml:space="preserve">Network ID:  </v>
      </c>
      <c r="C7" s="36"/>
      <c r="D7" s="10"/>
      <c r="E7" s="10"/>
      <c r="F7" s="10"/>
      <c r="G7" s="10"/>
      <c r="H7" s="10"/>
      <c r="I7" s="10"/>
      <c r="J7" s="10"/>
      <c r="K7" s="10"/>
    </row>
    <row r="8" spans="2:11" ht="21" x14ac:dyDescent="0.3">
      <c r="B8" s="49" t="str">
        <f>CONCATENATE("Oracle ID:"," ",IFERROR(INDEX(Data!A2:G688,MATCH(B5,School_Full_Name,0),4)," "))</f>
        <v xml:space="preserve">Oracle ID:  </v>
      </c>
      <c r="C8" s="36"/>
      <c r="D8" s="10"/>
      <c r="E8" s="10"/>
      <c r="F8" s="10"/>
      <c r="G8" s="10"/>
      <c r="H8" s="10"/>
      <c r="I8" s="10"/>
      <c r="J8" s="10"/>
      <c r="K8" s="10"/>
    </row>
    <row r="9" spans="2:11" ht="21.75" thickBot="1" x14ac:dyDescent="0.35">
      <c r="B9" s="48" t="str">
        <f>CONCATENATE("ISBE ID:"," ",IFERROR(INDEX(Data!A2:G688,MATCH(B5,School_Full_Name,0),3)," "))</f>
        <v xml:space="preserve">ISBE ID:  </v>
      </c>
      <c r="C9" s="38"/>
      <c r="D9" s="10"/>
      <c r="E9" s="10"/>
      <c r="F9" s="10"/>
      <c r="G9" s="10"/>
      <c r="H9" s="10"/>
      <c r="I9" s="10"/>
      <c r="J9" s="10"/>
      <c r="K9" s="10"/>
    </row>
    <row r="10" spans="2:11" ht="15.75" thickBot="1" x14ac:dyDescent="0.3"/>
    <row r="11" spans="2:11" ht="48" customHeight="1" thickBot="1" x14ac:dyDescent="0.3">
      <c r="B11" s="43" t="s">
        <v>35</v>
      </c>
      <c r="C11" s="50" t="s">
        <v>65</v>
      </c>
      <c r="D11" s="9"/>
      <c r="E11" s="9"/>
      <c r="F11" s="9"/>
      <c r="G11" s="9"/>
      <c r="H11" s="9"/>
      <c r="I11" s="9"/>
      <c r="J11" s="9"/>
      <c r="K11" s="9"/>
    </row>
    <row r="12" spans="2:11" ht="113.25" thickBot="1" x14ac:dyDescent="0.3">
      <c r="B12" s="39" t="s">
        <v>37</v>
      </c>
      <c r="C12" s="89"/>
    </row>
    <row r="13" spans="2:11" ht="207" thickBot="1" x14ac:dyDescent="0.3">
      <c r="B13" s="39" t="s">
        <v>38</v>
      </c>
      <c r="C13" s="89"/>
    </row>
    <row r="14" spans="2:11" ht="132" thickBot="1" x14ac:dyDescent="0.3">
      <c r="B14" s="39" t="s">
        <v>39</v>
      </c>
      <c r="C14" s="89"/>
    </row>
    <row r="15" spans="2:11" ht="132" thickBot="1" x14ac:dyDescent="0.3">
      <c r="B15" s="39" t="s">
        <v>40</v>
      </c>
      <c r="C15" s="89"/>
    </row>
    <row r="16" spans="2:11" ht="75.75" thickBot="1" x14ac:dyDescent="0.35">
      <c r="B16" s="42" t="s">
        <v>41</v>
      </c>
      <c r="C16" s="89"/>
    </row>
    <row r="17" spans="2:11" ht="94.5" thickBot="1" x14ac:dyDescent="0.3">
      <c r="B17" s="39" t="s">
        <v>42</v>
      </c>
      <c r="C17" s="89"/>
    </row>
    <row r="18" spans="2:11" ht="150.75" thickBot="1" x14ac:dyDescent="0.3">
      <c r="B18" s="39" t="s">
        <v>43</v>
      </c>
      <c r="C18" s="89"/>
    </row>
    <row r="19" spans="2:11" ht="132" thickBot="1" x14ac:dyDescent="0.3">
      <c r="B19" s="39" t="s">
        <v>44</v>
      </c>
      <c r="C19" s="89"/>
    </row>
    <row r="20" spans="2:11" ht="132" thickBot="1" x14ac:dyDescent="0.3">
      <c r="B20" s="39" t="s">
        <v>45</v>
      </c>
      <c r="C20" s="89"/>
    </row>
    <row r="21" spans="2:11" ht="169.5" thickBot="1" x14ac:dyDescent="0.3">
      <c r="B21" s="39" t="s">
        <v>46</v>
      </c>
      <c r="C21" s="89"/>
    </row>
    <row r="22" spans="2:11" ht="94.5" thickBot="1" x14ac:dyDescent="0.3">
      <c r="B22" s="39" t="s">
        <v>47</v>
      </c>
      <c r="C22" s="89"/>
    </row>
    <row r="23" spans="2:11" s="18" customFormat="1" ht="21.75" thickBot="1" x14ac:dyDescent="0.4">
      <c r="B23" s="11"/>
      <c r="C23" s="11"/>
    </row>
    <row r="24" spans="2:11" ht="48" customHeight="1" x14ac:dyDescent="0.25">
      <c r="B24" s="43" t="s">
        <v>48</v>
      </c>
      <c r="C24" s="40" t="s">
        <v>66</v>
      </c>
      <c r="D24" s="9"/>
      <c r="E24" s="9"/>
      <c r="F24" s="9"/>
      <c r="G24" s="9"/>
      <c r="H24" s="9"/>
      <c r="I24" s="9"/>
      <c r="J24" s="9"/>
      <c r="K24" s="9"/>
    </row>
    <row r="25" spans="2:11" ht="37.5" x14ac:dyDescent="0.25">
      <c r="B25" s="51" t="s">
        <v>2295</v>
      </c>
      <c r="C25" s="55" t="b">
        <v>0</v>
      </c>
    </row>
    <row r="26" spans="2:11" ht="56.25" x14ac:dyDescent="0.25">
      <c r="B26" s="52" t="s">
        <v>2296</v>
      </c>
      <c r="C26" s="54" t="b">
        <v>0</v>
      </c>
    </row>
    <row r="27" spans="2:11" ht="37.5" x14ac:dyDescent="0.25">
      <c r="B27" s="51" t="s">
        <v>2297</v>
      </c>
      <c r="C27" s="55" t="b">
        <v>0</v>
      </c>
    </row>
    <row r="28" spans="2:11" ht="57" thickBot="1" x14ac:dyDescent="0.3">
      <c r="B28" s="52" t="s">
        <v>2298</v>
      </c>
      <c r="C28" s="54" t="b">
        <v>0</v>
      </c>
    </row>
    <row r="29" spans="2:11" ht="38.25" thickBot="1" x14ac:dyDescent="0.3">
      <c r="B29" s="53" t="s">
        <v>2299</v>
      </c>
      <c r="C29" s="75"/>
    </row>
    <row r="30" spans="2:11" s="18" customFormat="1" ht="21.75" thickBot="1" x14ac:dyDescent="0.3">
      <c r="B30" s="20"/>
      <c r="C30" s="20"/>
    </row>
    <row r="31" spans="2:11" ht="48" customHeight="1" thickBot="1" x14ac:dyDescent="0.3">
      <c r="B31" s="140" t="s">
        <v>2334</v>
      </c>
      <c r="C31" s="141"/>
      <c r="D31" s="9"/>
      <c r="E31" s="9"/>
      <c r="F31" s="9"/>
      <c r="G31" s="9"/>
      <c r="H31" s="9"/>
      <c r="I31" s="9"/>
      <c r="J31" s="9"/>
      <c r="K31" s="9"/>
    </row>
    <row r="32" spans="2:11" ht="102" customHeight="1" thickBot="1" x14ac:dyDescent="0.3">
      <c r="B32" s="138" t="s">
        <v>49</v>
      </c>
      <c r="C32" s="139"/>
    </row>
    <row r="33" spans="2:3" ht="132" thickBot="1" x14ac:dyDescent="0.3">
      <c r="B33" s="39" t="s">
        <v>50</v>
      </c>
      <c r="C33" s="85"/>
    </row>
    <row r="34" spans="2:3" ht="57" thickBot="1" x14ac:dyDescent="0.3">
      <c r="B34" s="39" t="s">
        <v>51</v>
      </c>
      <c r="C34" s="85"/>
    </row>
    <row r="35" spans="2:3" ht="57" thickBot="1" x14ac:dyDescent="0.3">
      <c r="B35" s="39" t="s">
        <v>52</v>
      </c>
      <c r="C35" s="85"/>
    </row>
    <row r="36" spans="2:3" ht="57" thickBot="1" x14ac:dyDescent="0.3">
      <c r="B36" s="39" t="s">
        <v>53</v>
      </c>
      <c r="C36" s="85"/>
    </row>
    <row r="37" spans="2:3" ht="75.75" thickBot="1" x14ac:dyDescent="0.3">
      <c r="B37" s="41" t="s">
        <v>54</v>
      </c>
      <c r="C37" s="85"/>
    </row>
    <row r="38" spans="2:3" ht="57" thickBot="1" x14ac:dyDescent="0.3">
      <c r="B38" s="39" t="s">
        <v>55</v>
      </c>
      <c r="C38" s="85"/>
    </row>
    <row r="39" spans="2:3" ht="57" thickBot="1" x14ac:dyDescent="0.3">
      <c r="B39" s="39" t="s">
        <v>56</v>
      </c>
      <c r="C39" s="85"/>
    </row>
    <row r="40" spans="2:3" ht="94.5" thickBot="1" x14ac:dyDescent="0.3">
      <c r="B40" s="39" t="s">
        <v>57</v>
      </c>
      <c r="C40" s="85"/>
    </row>
    <row r="41" spans="2:3" s="18" customFormat="1" ht="21" x14ac:dyDescent="0.25">
      <c r="B41" s="20"/>
      <c r="C41" s="20"/>
    </row>
    <row r="42" spans="2:3" s="18" customFormat="1" ht="21" hidden="1" x14ac:dyDescent="0.25">
      <c r="B42" s="32" t="s">
        <v>77</v>
      </c>
      <c r="C42" s="20"/>
    </row>
    <row r="43" spans="2:3" s="18" customFormat="1" ht="21" hidden="1" x14ac:dyDescent="0.25">
      <c r="B43" s="32" t="s">
        <v>81</v>
      </c>
      <c r="C43" s="20"/>
    </row>
    <row r="44" spans="2:3" s="18" customFormat="1" ht="21" hidden="1" x14ac:dyDescent="0.25">
      <c r="B44" s="32" t="s">
        <v>85</v>
      </c>
      <c r="C44" s="20"/>
    </row>
    <row r="45" spans="2:3" s="18" customFormat="1" ht="21" hidden="1" x14ac:dyDescent="0.25">
      <c r="B45" s="32" t="s">
        <v>89</v>
      </c>
      <c r="C45" s="20"/>
    </row>
    <row r="46" spans="2:3" s="18" customFormat="1" ht="21" hidden="1" x14ac:dyDescent="0.25">
      <c r="B46" s="32" t="s">
        <v>93</v>
      </c>
      <c r="C46" s="20"/>
    </row>
    <row r="47" spans="2:3" s="18" customFormat="1" ht="21" hidden="1" x14ac:dyDescent="0.25">
      <c r="B47" s="32" t="s">
        <v>97</v>
      </c>
      <c r="C47" s="20"/>
    </row>
    <row r="48" spans="2:3" s="18" customFormat="1" ht="21" hidden="1" x14ac:dyDescent="0.25">
      <c r="B48" s="32" t="s">
        <v>101</v>
      </c>
      <c r="C48" s="20"/>
    </row>
    <row r="49" spans="2:11" s="18" customFormat="1" ht="21" hidden="1" x14ac:dyDescent="0.25">
      <c r="B49" s="32" t="s">
        <v>105</v>
      </c>
      <c r="C49" s="20"/>
    </row>
    <row r="50" spans="2:11" s="18" customFormat="1" ht="21" hidden="1" x14ac:dyDescent="0.25">
      <c r="B50" s="32" t="s">
        <v>109</v>
      </c>
      <c r="C50" s="20"/>
    </row>
    <row r="51" spans="2:11" s="18" customFormat="1" ht="21" hidden="1" x14ac:dyDescent="0.25">
      <c r="B51" s="32" t="s">
        <v>112</v>
      </c>
      <c r="C51" s="20"/>
    </row>
    <row r="52" spans="2:11" s="18" customFormat="1" ht="21" hidden="1" x14ac:dyDescent="0.25">
      <c r="B52" s="32" t="s">
        <v>116</v>
      </c>
      <c r="C52" s="20"/>
    </row>
    <row r="53" spans="2:11" s="18" customFormat="1" ht="21" hidden="1" x14ac:dyDescent="0.25">
      <c r="B53" s="32" t="s">
        <v>120</v>
      </c>
      <c r="C53" s="20"/>
    </row>
    <row r="54" spans="2:11" s="18" customFormat="1" ht="21" hidden="1" x14ac:dyDescent="0.25">
      <c r="B54" s="32" t="s">
        <v>123</v>
      </c>
      <c r="C54" s="20"/>
    </row>
    <row r="55" spans="2:11" s="18" customFormat="1" ht="21" hidden="1" x14ac:dyDescent="0.25">
      <c r="B55" s="32" t="s">
        <v>126</v>
      </c>
      <c r="C55" s="20"/>
    </row>
    <row r="56" spans="2:11" s="18" customFormat="1" ht="21" hidden="1" x14ac:dyDescent="0.25">
      <c r="B56" s="32" t="s">
        <v>129</v>
      </c>
      <c r="C56" s="20"/>
    </row>
    <row r="57" spans="2:11" s="18" customFormat="1" ht="21" hidden="1" x14ac:dyDescent="0.25">
      <c r="B57" s="32" t="s">
        <v>133</v>
      </c>
      <c r="C57" s="20"/>
    </row>
    <row r="58" spans="2:11" s="18" customFormat="1" ht="21" hidden="1" x14ac:dyDescent="0.25">
      <c r="B58" s="32" t="s">
        <v>137</v>
      </c>
      <c r="C58" s="21"/>
    </row>
    <row r="59" spans="2:11" s="18" customFormat="1" ht="21" hidden="1" x14ac:dyDescent="0.35">
      <c r="B59" s="32" t="s">
        <v>140</v>
      </c>
      <c r="C59" s="22"/>
      <c r="D59" s="11"/>
      <c r="E59" s="11"/>
      <c r="F59" s="11"/>
      <c r="G59" s="11"/>
      <c r="H59" s="11"/>
      <c r="I59" s="11"/>
      <c r="J59" s="11"/>
      <c r="K59" s="11"/>
    </row>
    <row r="60" spans="2:11" s="18" customFormat="1" ht="21" hidden="1" x14ac:dyDescent="0.25">
      <c r="B60" s="32" t="s">
        <v>143</v>
      </c>
      <c r="C60" s="19"/>
    </row>
    <row r="61" spans="2:11" s="18" customFormat="1" ht="21" hidden="1" x14ac:dyDescent="0.25">
      <c r="B61" s="32" t="s">
        <v>146</v>
      </c>
      <c r="C61" s="23"/>
    </row>
    <row r="62" spans="2:11" s="18" customFormat="1" ht="21" hidden="1" x14ac:dyDescent="0.25">
      <c r="B62" s="32" t="s">
        <v>149</v>
      </c>
      <c r="C62" s="24"/>
    </row>
    <row r="63" spans="2:11" s="18" customFormat="1" ht="21" hidden="1" x14ac:dyDescent="0.25">
      <c r="B63" s="32" t="s">
        <v>153</v>
      </c>
      <c r="C63" s="24"/>
    </row>
    <row r="64" spans="2:11" s="18" customFormat="1" ht="21" hidden="1" x14ac:dyDescent="0.25">
      <c r="B64" s="32" t="s">
        <v>156</v>
      </c>
      <c r="C64" s="24"/>
    </row>
    <row r="65" spans="2:11" s="18" customFormat="1" ht="21" hidden="1" x14ac:dyDescent="0.25">
      <c r="B65" s="32" t="s">
        <v>160</v>
      </c>
      <c r="C65" s="24"/>
    </row>
    <row r="66" spans="2:11" s="18" customFormat="1" ht="21" hidden="1" x14ac:dyDescent="0.25">
      <c r="B66" s="32" t="s">
        <v>163</v>
      </c>
      <c r="C66" s="24"/>
    </row>
    <row r="67" spans="2:11" s="18" customFormat="1" hidden="1" x14ac:dyDescent="0.25">
      <c r="B67" s="32" t="s">
        <v>166</v>
      </c>
    </row>
    <row r="68" spans="2:11" s="18" customFormat="1" ht="36" hidden="1" x14ac:dyDescent="0.35">
      <c r="B68" s="32" t="s">
        <v>170</v>
      </c>
      <c r="C68" s="25"/>
      <c r="D68" s="11"/>
      <c r="E68" s="11"/>
      <c r="F68" s="11"/>
      <c r="G68" s="11"/>
      <c r="H68" s="11"/>
      <c r="I68" s="11"/>
      <c r="J68" s="11"/>
      <c r="K68" s="11"/>
    </row>
    <row r="69" spans="2:11" s="18" customFormat="1" ht="21" hidden="1" x14ac:dyDescent="0.25">
      <c r="B69" s="32" t="s">
        <v>173</v>
      </c>
      <c r="C69" s="19"/>
    </row>
    <row r="70" spans="2:11" s="18" customFormat="1" ht="21" hidden="1" x14ac:dyDescent="0.25">
      <c r="B70" s="32" t="s">
        <v>176</v>
      </c>
      <c r="C70" s="23"/>
    </row>
    <row r="71" spans="2:11" s="18" customFormat="1" ht="25.5" hidden="1" customHeight="1" x14ac:dyDescent="0.25">
      <c r="B71" s="32" t="s">
        <v>180</v>
      </c>
      <c r="C71" s="23"/>
    </row>
    <row r="72" spans="2:11" s="18" customFormat="1" hidden="1" x14ac:dyDescent="0.25">
      <c r="B72" s="32" t="s">
        <v>183</v>
      </c>
    </row>
    <row r="73" spans="2:11" s="18" customFormat="1" hidden="1" x14ac:dyDescent="0.25">
      <c r="B73" s="32" t="s">
        <v>187</v>
      </c>
    </row>
    <row r="74" spans="2:11" s="18" customFormat="1" hidden="1" x14ac:dyDescent="0.25">
      <c r="B74" s="32" t="s">
        <v>190</v>
      </c>
    </row>
    <row r="75" spans="2:11" hidden="1" x14ac:dyDescent="0.25">
      <c r="B75" s="32" t="s">
        <v>193</v>
      </c>
    </row>
    <row r="76" spans="2:11" hidden="1" x14ac:dyDescent="0.25">
      <c r="B76" s="32" t="s">
        <v>196</v>
      </c>
    </row>
    <row r="77" spans="2:11" hidden="1" x14ac:dyDescent="0.25">
      <c r="B77" s="32" t="s">
        <v>199</v>
      </c>
    </row>
    <row r="78" spans="2:11" hidden="1" x14ac:dyDescent="0.25">
      <c r="B78" s="32" t="s">
        <v>202</v>
      </c>
    </row>
    <row r="79" spans="2:11" hidden="1" x14ac:dyDescent="0.25">
      <c r="B79" s="32" t="s">
        <v>205</v>
      </c>
    </row>
    <row r="80" spans="2:11" hidden="1" x14ac:dyDescent="0.25">
      <c r="B80" s="32" t="s">
        <v>208</v>
      </c>
    </row>
    <row r="81" spans="2:2" hidden="1" x14ac:dyDescent="0.25">
      <c r="B81" s="32" t="s">
        <v>211</v>
      </c>
    </row>
    <row r="82" spans="2:2" hidden="1" x14ac:dyDescent="0.25">
      <c r="B82" s="32" t="s">
        <v>214</v>
      </c>
    </row>
    <row r="83" spans="2:2" hidden="1" x14ac:dyDescent="0.25">
      <c r="B83" s="32" t="s">
        <v>217</v>
      </c>
    </row>
    <row r="84" spans="2:2" hidden="1" x14ac:dyDescent="0.25">
      <c r="B84" s="32" t="s">
        <v>220</v>
      </c>
    </row>
    <row r="85" spans="2:2" hidden="1" x14ac:dyDescent="0.25">
      <c r="B85" s="32" t="s">
        <v>223</v>
      </c>
    </row>
    <row r="86" spans="2:2" hidden="1" x14ac:dyDescent="0.25">
      <c r="B86" s="32" t="s">
        <v>226</v>
      </c>
    </row>
    <row r="87" spans="2:2" hidden="1" x14ac:dyDescent="0.25">
      <c r="B87" s="32" t="s">
        <v>229</v>
      </c>
    </row>
    <row r="88" spans="2:2" hidden="1" x14ac:dyDescent="0.25">
      <c r="B88" s="32" t="s">
        <v>231</v>
      </c>
    </row>
    <row r="89" spans="2:2" hidden="1" x14ac:dyDescent="0.25">
      <c r="B89" s="32" t="s">
        <v>233</v>
      </c>
    </row>
    <row r="90" spans="2:2" hidden="1" x14ac:dyDescent="0.25">
      <c r="B90" s="32" t="s">
        <v>236</v>
      </c>
    </row>
    <row r="91" spans="2:2" hidden="1" x14ac:dyDescent="0.25">
      <c r="B91" s="32" t="s">
        <v>239</v>
      </c>
    </row>
    <row r="92" spans="2:2" hidden="1" x14ac:dyDescent="0.25">
      <c r="B92" s="32" t="s">
        <v>242</v>
      </c>
    </row>
    <row r="93" spans="2:2" hidden="1" x14ac:dyDescent="0.25">
      <c r="B93" s="32" t="s">
        <v>245</v>
      </c>
    </row>
    <row r="94" spans="2:2" hidden="1" x14ac:dyDescent="0.25">
      <c r="B94" s="32" t="s">
        <v>248</v>
      </c>
    </row>
    <row r="95" spans="2:2" hidden="1" x14ac:dyDescent="0.25">
      <c r="B95" s="32" t="s">
        <v>251</v>
      </c>
    </row>
    <row r="96" spans="2:2" hidden="1" x14ac:dyDescent="0.25">
      <c r="B96" s="32" t="s">
        <v>254</v>
      </c>
    </row>
    <row r="97" spans="2:2" hidden="1" x14ac:dyDescent="0.25">
      <c r="B97" s="32" t="s">
        <v>257</v>
      </c>
    </row>
    <row r="98" spans="2:2" hidden="1" x14ac:dyDescent="0.25">
      <c r="B98" s="32" t="s">
        <v>259</v>
      </c>
    </row>
    <row r="99" spans="2:2" hidden="1" x14ac:dyDescent="0.25">
      <c r="B99" s="32" t="s">
        <v>262</v>
      </c>
    </row>
    <row r="100" spans="2:2" hidden="1" x14ac:dyDescent="0.25">
      <c r="B100" s="32" t="s">
        <v>265</v>
      </c>
    </row>
    <row r="101" spans="2:2" hidden="1" x14ac:dyDescent="0.25">
      <c r="B101" s="32" t="s">
        <v>268</v>
      </c>
    </row>
    <row r="102" spans="2:2" hidden="1" x14ac:dyDescent="0.25">
      <c r="B102" s="32" t="s">
        <v>271</v>
      </c>
    </row>
    <row r="103" spans="2:2" hidden="1" x14ac:dyDescent="0.25">
      <c r="B103" s="32" t="s">
        <v>274</v>
      </c>
    </row>
    <row r="104" spans="2:2" hidden="1" x14ac:dyDescent="0.25">
      <c r="B104" s="32" t="s">
        <v>277</v>
      </c>
    </row>
    <row r="105" spans="2:2" hidden="1" x14ac:dyDescent="0.25">
      <c r="B105" s="32" t="s">
        <v>280</v>
      </c>
    </row>
    <row r="106" spans="2:2" hidden="1" x14ac:dyDescent="0.25">
      <c r="B106" s="32" t="s">
        <v>283</v>
      </c>
    </row>
    <row r="107" spans="2:2" hidden="1" x14ac:dyDescent="0.25">
      <c r="B107" s="32" t="s">
        <v>286</v>
      </c>
    </row>
    <row r="108" spans="2:2" hidden="1" x14ac:dyDescent="0.25">
      <c r="B108" s="32" t="s">
        <v>288</v>
      </c>
    </row>
    <row r="109" spans="2:2" hidden="1" x14ac:dyDescent="0.25">
      <c r="B109" s="32" t="s">
        <v>290</v>
      </c>
    </row>
    <row r="110" spans="2:2" hidden="1" x14ac:dyDescent="0.25">
      <c r="B110" s="32" t="s">
        <v>293</v>
      </c>
    </row>
    <row r="111" spans="2:2" hidden="1" x14ac:dyDescent="0.25">
      <c r="B111" s="32" t="s">
        <v>296</v>
      </c>
    </row>
    <row r="112" spans="2:2" hidden="1" x14ac:dyDescent="0.25">
      <c r="B112" s="32" t="s">
        <v>299</v>
      </c>
    </row>
    <row r="113" spans="2:2" hidden="1" x14ac:dyDescent="0.25">
      <c r="B113" s="32" t="s">
        <v>302</v>
      </c>
    </row>
    <row r="114" spans="2:2" hidden="1" x14ac:dyDescent="0.25">
      <c r="B114" s="32" t="s">
        <v>305</v>
      </c>
    </row>
    <row r="115" spans="2:2" hidden="1" x14ac:dyDescent="0.25">
      <c r="B115" s="32" t="s">
        <v>308</v>
      </c>
    </row>
    <row r="116" spans="2:2" hidden="1" x14ac:dyDescent="0.25">
      <c r="B116" s="32" t="s">
        <v>311</v>
      </c>
    </row>
    <row r="117" spans="2:2" hidden="1" x14ac:dyDescent="0.25">
      <c r="B117" s="32" t="s">
        <v>315</v>
      </c>
    </row>
    <row r="118" spans="2:2" hidden="1" x14ac:dyDescent="0.25">
      <c r="B118" s="32" t="s">
        <v>319</v>
      </c>
    </row>
    <row r="119" spans="2:2" hidden="1" x14ac:dyDescent="0.25">
      <c r="B119" s="32" t="s">
        <v>322</v>
      </c>
    </row>
    <row r="120" spans="2:2" hidden="1" x14ac:dyDescent="0.25">
      <c r="B120" s="32" t="s">
        <v>325</v>
      </c>
    </row>
    <row r="121" spans="2:2" hidden="1" x14ac:dyDescent="0.25">
      <c r="B121" s="32" t="s">
        <v>328</v>
      </c>
    </row>
    <row r="122" spans="2:2" hidden="1" x14ac:dyDescent="0.25">
      <c r="B122" s="32" t="s">
        <v>331</v>
      </c>
    </row>
    <row r="123" spans="2:2" hidden="1" x14ac:dyDescent="0.25">
      <c r="B123" s="32" t="s">
        <v>334</v>
      </c>
    </row>
    <row r="124" spans="2:2" hidden="1" x14ac:dyDescent="0.25">
      <c r="B124" s="32" t="s">
        <v>337</v>
      </c>
    </row>
    <row r="125" spans="2:2" hidden="1" x14ac:dyDescent="0.25">
      <c r="B125" s="32" t="s">
        <v>340</v>
      </c>
    </row>
    <row r="126" spans="2:2" hidden="1" x14ac:dyDescent="0.25">
      <c r="B126" s="32" t="s">
        <v>343</v>
      </c>
    </row>
    <row r="127" spans="2:2" hidden="1" x14ac:dyDescent="0.25">
      <c r="B127" s="32" t="s">
        <v>346</v>
      </c>
    </row>
    <row r="128" spans="2:2" hidden="1" x14ac:dyDescent="0.25">
      <c r="B128" s="32" t="s">
        <v>349</v>
      </c>
    </row>
    <row r="129" spans="2:2" hidden="1" x14ac:dyDescent="0.25">
      <c r="B129" s="32" t="s">
        <v>352</v>
      </c>
    </row>
    <row r="130" spans="2:2" hidden="1" x14ac:dyDescent="0.25">
      <c r="B130" s="32" t="s">
        <v>355</v>
      </c>
    </row>
    <row r="131" spans="2:2" hidden="1" x14ac:dyDescent="0.25">
      <c r="B131" s="32" t="s">
        <v>359</v>
      </c>
    </row>
    <row r="132" spans="2:2" hidden="1" x14ac:dyDescent="0.25">
      <c r="B132" s="32" t="s">
        <v>362</v>
      </c>
    </row>
    <row r="133" spans="2:2" hidden="1" x14ac:dyDescent="0.25">
      <c r="B133" s="32" t="s">
        <v>365</v>
      </c>
    </row>
    <row r="134" spans="2:2" hidden="1" x14ac:dyDescent="0.25">
      <c r="B134" s="32" t="s">
        <v>368</v>
      </c>
    </row>
    <row r="135" spans="2:2" hidden="1" x14ac:dyDescent="0.25">
      <c r="B135" s="32" t="s">
        <v>371</v>
      </c>
    </row>
    <row r="136" spans="2:2" hidden="1" x14ac:dyDescent="0.25">
      <c r="B136" s="32" t="s">
        <v>374</v>
      </c>
    </row>
    <row r="137" spans="2:2" hidden="1" x14ac:dyDescent="0.25">
      <c r="B137" s="32" t="s">
        <v>377</v>
      </c>
    </row>
    <row r="138" spans="2:2" hidden="1" x14ac:dyDescent="0.25">
      <c r="B138" s="32" t="s">
        <v>380</v>
      </c>
    </row>
    <row r="139" spans="2:2" hidden="1" x14ac:dyDescent="0.25">
      <c r="B139" s="32" t="s">
        <v>383</v>
      </c>
    </row>
    <row r="140" spans="2:2" hidden="1" x14ac:dyDescent="0.25">
      <c r="B140" s="32" t="s">
        <v>386</v>
      </c>
    </row>
    <row r="141" spans="2:2" hidden="1" x14ac:dyDescent="0.25">
      <c r="B141" s="32" t="s">
        <v>390</v>
      </c>
    </row>
    <row r="142" spans="2:2" hidden="1" x14ac:dyDescent="0.25">
      <c r="B142" s="32" t="s">
        <v>393</v>
      </c>
    </row>
    <row r="143" spans="2:2" hidden="1" x14ac:dyDescent="0.25">
      <c r="B143" s="32" t="s">
        <v>396</v>
      </c>
    </row>
    <row r="144" spans="2:2" hidden="1" x14ac:dyDescent="0.25">
      <c r="B144" s="32" t="s">
        <v>399</v>
      </c>
    </row>
    <row r="145" spans="2:2" hidden="1" x14ac:dyDescent="0.25">
      <c r="B145" s="32" t="s">
        <v>402</v>
      </c>
    </row>
    <row r="146" spans="2:2" hidden="1" x14ac:dyDescent="0.25">
      <c r="B146" s="32" t="s">
        <v>405</v>
      </c>
    </row>
    <row r="147" spans="2:2" hidden="1" x14ac:dyDescent="0.25">
      <c r="B147" s="32" t="s">
        <v>409</v>
      </c>
    </row>
    <row r="148" spans="2:2" hidden="1" x14ac:dyDescent="0.25">
      <c r="B148" s="32" t="s">
        <v>412</v>
      </c>
    </row>
    <row r="149" spans="2:2" hidden="1" x14ac:dyDescent="0.25">
      <c r="B149" s="32" t="s">
        <v>415</v>
      </c>
    </row>
    <row r="150" spans="2:2" hidden="1" x14ac:dyDescent="0.25">
      <c r="B150" s="32" t="s">
        <v>417</v>
      </c>
    </row>
    <row r="151" spans="2:2" hidden="1" x14ac:dyDescent="0.25">
      <c r="B151" s="32" t="s">
        <v>419</v>
      </c>
    </row>
    <row r="152" spans="2:2" hidden="1" x14ac:dyDescent="0.25">
      <c r="B152" s="32" t="s">
        <v>421</v>
      </c>
    </row>
    <row r="153" spans="2:2" hidden="1" x14ac:dyDescent="0.25">
      <c r="B153" s="32" t="s">
        <v>423</v>
      </c>
    </row>
    <row r="154" spans="2:2" hidden="1" x14ac:dyDescent="0.25">
      <c r="B154" s="32" t="s">
        <v>425</v>
      </c>
    </row>
    <row r="155" spans="2:2" hidden="1" x14ac:dyDescent="0.25">
      <c r="B155" s="32" t="s">
        <v>427</v>
      </c>
    </row>
    <row r="156" spans="2:2" hidden="1" x14ac:dyDescent="0.25">
      <c r="B156" s="32" t="s">
        <v>429</v>
      </c>
    </row>
    <row r="157" spans="2:2" hidden="1" x14ac:dyDescent="0.25">
      <c r="B157" s="32" t="s">
        <v>431</v>
      </c>
    </row>
    <row r="158" spans="2:2" hidden="1" x14ac:dyDescent="0.25">
      <c r="B158" s="32" t="s">
        <v>433</v>
      </c>
    </row>
    <row r="159" spans="2:2" hidden="1" x14ac:dyDescent="0.25">
      <c r="B159" s="32" t="s">
        <v>435</v>
      </c>
    </row>
    <row r="160" spans="2:2" hidden="1" x14ac:dyDescent="0.25">
      <c r="B160" s="32" t="s">
        <v>437</v>
      </c>
    </row>
    <row r="161" spans="2:2" hidden="1" x14ac:dyDescent="0.25">
      <c r="B161" s="32" t="s">
        <v>439</v>
      </c>
    </row>
    <row r="162" spans="2:2" hidden="1" x14ac:dyDescent="0.25">
      <c r="B162" s="32" t="s">
        <v>441</v>
      </c>
    </row>
    <row r="163" spans="2:2" hidden="1" x14ac:dyDescent="0.25">
      <c r="B163" s="32" t="s">
        <v>443</v>
      </c>
    </row>
    <row r="164" spans="2:2" hidden="1" x14ac:dyDescent="0.25">
      <c r="B164" s="32" t="s">
        <v>446</v>
      </c>
    </row>
    <row r="165" spans="2:2" hidden="1" x14ac:dyDescent="0.25">
      <c r="B165" s="32" t="s">
        <v>449</v>
      </c>
    </row>
    <row r="166" spans="2:2" hidden="1" x14ac:dyDescent="0.25">
      <c r="B166" s="32" t="s">
        <v>452</v>
      </c>
    </row>
    <row r="167" spans="2:2" hidden="1" x14ac:dyDescent="0.25">
      <c r="B167" s="32" t="s">
        <v>455</v>
      </c>
    </row>
    <row r="168" spans="2:2" hidden="1" x14ac:dyDescent="0.25">
      <c r="B168" s="32" t="s">
        <v>458</v>
      </c>
    </row>
    <row r="169" spans="2:2" hidden="1" x14ac:dyDescent="0.25">
      <c r="B169" s="32" t="s">
        <v>461</v>
      </c>
    </row>
    <row r="170" spans="2:2" hidden="1" x14ac:dyDescent="0.25">
      <c r="B170" s="32" t="s">
        <v>464</v>
      </c>
    </row>
    <row r="171" spans="2:2" hidden="1" x14ac:dyDescent="0.25">
      <c r="B171" s="32" t="s">
        <v>467</v>
      </c>
    </row>
    <row r="172" spans="2:2" hidden="1" x14ac:dyDescent="0.25">
      <c r="B172" s="32" t="s">
        <v>470</v>
      </c>
    </row>
    <row r="173" spans="2:2" hidden="1" x14ac:dyDescent="0.25">
      <c r="B173" s="32" t="s">
        <v>473</v>
      </c>
    </row>
    <row r="174" spans="2:2" hidden="1" x14ac:dyDescent="0.25">
      <c r="B174" s="32" t="s">
        <v>476</v>
      </c>
    </row>
    <row r="175" spans="2:2" hidden="1" x14ac:dyDescent="0.25">
      <c r="B175" s="32" t="s">
        <v>479</v>
      </c>
    </row>
    <row r="176" spans="2:2" hidden="1" x14ac:dyDescent="0.25">
      <c r="B176" s="32" t="s">
        <v>482</v>
      </c>
    </row>
    <row r="177" spans="2:2" hidden="1" x14ac:dyDescent="0.25">
      <c r="B177" s="32" t="s">
        <v>485</v>
      </c>
    </row>
    <row r="178" spans="2:2" hidden="1" x14ac:dyDescent="0.25">
      <c r="B178" s="32" t="s">
        <v>488</v>
      </c>
    </row>
    <row r="179" spans="2:2" hidden="1" x14ac:dyDescent="0.25">
      <c r="B179" s="32" t="s">
        <v>491</v>
      </c>
    </row>
    <row r="180" spans="2:2" hidden="1" x14ac:dyDescent="0.25">
      <c r="B180" s="32" t="s">
        <v>494</v>
      </c>
    </row>
    <row r="181" spans="2:2" hidden="1" x14ac:dyDescent="0.25">
      <c r="B181" s="32" t="s">
        <v>497</v>
      </c>
    </row>
    <row r="182" spans="2:2" hidden="1" x14ac:dyDescent="0.25">
      <c r="B182" s="32" t="s">
        <v>500</v>
      </c>
    </row>
    <row r="183" spans="2:2" hidden="1" x14ac:dyDescent="0.25">
      <c r="B183" s="32" t="s">
        <v>503</v>
      </c>
    </row>
    <row r="184" spans="2:2" hidden="1" x14ac:dyDescent="0.25">
      <c r="B184" s="32" t="s">
        <v>506</v>
      </c>
    </row>
    <row r="185" spans="2:2" hidden="1" x14ac:dyDescent="0.25">
      <c r="B185" s="32" t="s">
        <v>509</v>
      </c>
    </row>
    <row r="186" spans="2:2" hidden="1" x14ac:dyDescent="0.25">
      <c r="B186" s="32" t="s">
        <v>512</v>
      </c>
    </row>
    <row r="187" spans="2:2" hidden="1" x14ac:dyDescent="0.25">
      <c r="B187" s="32" t="s">
        <v>515</v>
      </c>
    </row>
    <row r="188" spans="2:2" hidden="1" x14ac:dyDescent="0.25">
      <c r="B188" s="32" t="s">
        <v>518</v>
      </c>
    </row>
    <row r="189" spans="2:2" hidden="1" x14ac:dyDescent="0.25">
      <c r="B189" s="32" t="s">
        <v>521</v>
      </c>
    </row>
    <row r="190" spans="2:2" hidden="1" x14ac:dyDescent="0.25">
      <c r="B190" s="32" t="s">
        <v>524</v>
      </c>
    </row>
    <row r="191" spans="2:2" hidden="1" x14ac:dyDescent="0.25">
      <c r="B191" s="32" t="s">
        <v>527</v>
      </c>
    </row>
    <row r="192" spans="2:2" hidden="1" x14ac:dyDescent="0.25">
      <c r="B192" s="32" t="s">
        <v>530</v>
      </c>
    </row>
    <row r="193" spans="2:2" hidden="1" x14ac:dyDescent="0.25">
      <c r="B193" s="32" t="s">
        <v>533</v>
      </c>
    </row>
    <row r="194" spans="2:2" hidden="1" x14ac:dyDescent="0.25">
      <c r="B194" s="32" t="s">
        <v>536</v>
      </c>
    </row>
    <row r="195" spans="2:2" hidden="1" x14ac:dyDescent="0.25">
      <c r="B195" s="32" t="s">
        <v>539</v>
      </c>
    </row>
    <row r="196" spans="2:2" hidden="1" x14ac:dyDescent="0.25">
      <c r="B196" s="32" t="s">
        <v>542</v>
      </c>
    </row>
    <row r="197" spans="2:2" hidden="1" x14ac:dyDescent="0.25">
      <c r="B197" s="32" t="s">
        <v>545</v>
      </c>
    </row>
    <row r="198" spans="2:2" hidden="1" x14ac:dyDescent="0.25">
      <c r="B198" s="32" t="s">
        <v>548</v>
      </c>
    </row>
    <row r="199" spans="2:2" hidden="1" x14ac:dyDescent="0.25">
      <c r="B199" s="32" t="s">
        <v>551</v>
      </c>
    </row>
    <row r="200" spans="2:2" hidden="1" x14ac:dyDescent="0.25">
      <c r="B200" s="32" t="s">
        <v>554</v>
      </c>
    </row>
    <row r="201" spans="2:2" hidden="1" x14ac:dyDescent="0.25">
      <c r="B201" s="32" t="s">
        <v>557</v>
      </c>
    </row>
    <row r="202" spans="2:2" hidden="1" x14ac:dyDescent="0.25">
      <c r="B202" s="32" t="s">
        <v>560</v>
      </c>
    </row>
    <row r="203" spans="2:2" hidden="1" x14ac:dyDescent="0.25">
      <c r="B203" s="32" t="s">
        <v>563</v>
      </c>
    </row>
    <row r="204" spans="2:2" hidden="1" x14ac:dyDescent="0.25">
      <c r="B204" s="32" t="s">
        <v>566</v>
      </c>
    </row>
    <row r="205" spans="2:2" hidden="1" x14ac:dyDescent="0.25">
      <c r="B205" s="32" t="s">
        <v>569</v>
      </c>
    </row>
    <row r="206" spans="2:2" hidden="1" x14ac:dyDescent="0.25">
      <c r="B206" s="32" t="s">
        <v>572</v>
      </c>
    </row>
    <row r="207" spans="2:2" hidden="1" x14ac:dyDescent="0.25">
      <c r="B207" s="32" t="s">
        <v>575</v>
      </c>
    </row>
    <row r="208" spans="2:2" hidden="1" x14ac:dyDescent="0.25">
      <c r="B208" s="32" t="s">
        <v>578</v>
      </c>
    </row>
    <row r="209" spans="2:2" hidden="1" x14ac:dyDescent="0.25">
      <c r="B209" s="32" t="s">
        <v>581</v>
      </c>
    </row>
    <row r="210" spans="2:2" hidden="1" x14ac:dyDescent="0.25">
      <c r="B210" s="32" t="s">
        <v>584</v>
      </c>
    </row>
    <row r="211" spans="2:2" hidden="1" x14ac:dyDescent="0.25">
      <c r="B211" s="32" t="s">
        <v>587</v>
      </c>
    </row>
    <row r="212" spans="2:2" hidden="1" x14ac:dyDescent="0.25">
      <c r="B212" s="32" t="s">
        <v>590</v>
      </c>
    </row>
    <row r="213" spans="2:2" hidden="1" x14ac:dyDescent="0.25">
      <c r="B213" s="32" t="s">
        <v>593</v>
      </c>
    </row>
    <row r="214" spans="2:2" hidden="1" x14ac:dyDescent="0.25">
      <c r="B214" s="32" t="s">
        <v>596</v>
      </c>
    </row>
    <row r="215" spans="2:2" hidden="1" x14ac:dyDescent="0.25">
      <c r="B215" s="32" t="s">
        <v>599</v>
      </c>
    </row>
    <row r="216" spans="2:2" hidden="1" x14ac:dyDescent="0.25">
      <c r="B216" s="32" t="s">
        <v>602</v>
      </c>
    </row>
    <row r="217" spans="2:2" hidden="1" x14ac:dyDescent="0.25">
      <c r="B217" s="32" t="s">
        <v>605</v>
      </c>
    </row>
    <row r="218" spans="2:2" hidden="1" x14ac:dyDescent="0.25">
      <c r="B218" s="32" t="s">
        <v>608</v>
      </c>
    </row>
    <row r="219" spans="2:2" hidden="1" x14ac:dyDescent="0.25">
      <c r="B219" s="32" t="s">
        <v>611</v>
      </c>
    </row>
    <row r="220" spans="2:2" hidden="1" x14ac:dyDescent="0.25">
      <c r="B220" s="32" t="s">
        <v>614</v>
      </c>
    </row>
    <row r="221" spans="2:2" hidden="1" x14ac:dyDescent="0.25">
      <c r="B221" s="32" t="s">
        <v>617</v>
      </c>
    </row>
    <row r="222" spans="2:2" hidden="1" x14ac:dyDescent="0.25">
      <c r="B222" s="32" t="s">
        <v>620</v>
      </c>
    </row>
    <row r="223" spans="2:2" hidden="1" x14ac:dyDescent="0.25">
      <c r="B223" s="32" t="s">
        <v>623</v>
      </c>
    </row>
    <row r="224" spans="2:2" hidden="1" x14ac:dyDescent="0.25">
      <c r="B224" s="32" t="s">
        <v>626</v>
      </c>
    </row>
    <row r="225" spans="2:2" hidden="1" x14ac:dyDescent="0.25">
      <c r="B225" s="32" t="s">
        <v>629</v>
      </c>
    </row>
    <row r="226" spans="2:2" hidden="1" x14ac:dyDescent="0.25">
      <c r="B226" s="32" t="s">
        <v>632</v>
      </c>
    </row>
    <row r="227" spans="2:2" hidden="1" x14ac:dyDescent="0.25">
      <c r="B227" s="32" t="s">
        <v>635</v>
      </c>
    </row>
    <row r="228" spans="2:2" hidden="1" x14ac:dyDescent="0.25">
      <c r="B228" s="32" t="s">
        <v>638</v>
      </c>
    </row>
    <row r="229" spans="2:2" hidden="1" x14ac:dyDescent="0.25">
      <c r="B229" s="32" t="s">
        <v>641</v>
      </c>
    </row>
    <row r="230" spans="2:2" hidden="1" x14ac:dyDescent="0.25">
      <c r="B230" s="32" t="s">
        <v>644</v>
      </c>
    </row>
    <row r="231" spans="2:2" hidden="1" x14ac:dyDescent="0.25">
      <c r="B231" s="32" t="s">
        <v>647</v>
      </c>
    </row>
    <row r="232" spans="2:2" hidden="1" x14ac:dyDescent="0.25">
      <c r="B232" s="32" t="s">
        <v>650</v>
      </c>
    </row>
    <row r="233" spans="2:2" hidden="1" x14ac:dyDescent="0.25">
      <c r="B233" s="32" t="s">
        <v>653</v>
      </c>
    </row>
    <row r="234" spans="2:2" hidden="1" x14ac:dyDescent="0.25">
      <c r="B234" s="32" t="s">
        <v>656</v>
      </c>
    </row>
    <row r="235" spans="2:2" hidden="1" x14ac:dyDescent="0.25">
      <c r="B235" s="32" t="s">
        <v>659</v>
      </c>
    </row>
    <row r="236" spans="2:2" hidden="1" x14ac:dyDescent="0.25">
      <c r="B236" s="32" t="s">
        <v>662</v>
      </c>
    </row>
    <row r="237" spans="2:2" hidden="1" x14ac:dyDescent="0.25">
      <c r="B237" s="32" t="s">
        <v>665</v>
      </c>
    </row>
    <row r="238" spans="2:2" hidden="1" x14ac:dyDescent="0.25">
      <c r="B238" s="32" t="s">
        <v>668</v>
      </c>
    </row>
    <row r="239" spans="2:2" hidden="1" x14ac:dyDescent="0.25">
      <c r="B239" s="32" t="s">
        <v>671</v>
      </c>
    </row>
    <row r="240" spans="2:2" hidden="1" x14ac:dyDescent="0.25">
      <c r="B240" s="32" t="s">
        <v>674</v>
      </c>
    </row>
    <row r="241" spans="2:2" hidden="1" x14ac:dyDescent="0.25">
      <c r="B241" s="32" t="s">
        <v>677</v>
      </c>
    </row>
    <row r="242" spans="2:2" hidden="1" x14ac:dyDescent="0.25">
      <c r="B242" s="32" t="s">
        <v>680</v>
      </c>
    </row>
    <row r="243" spans="2:2" hidden="1" x14ac:dyDescent="0.25">
      <c r="B243" s="32" t="s">
        <v>683</v>
      </c>
    </row>
    <row r="244" spans="2:2" hidden="1" x14ac:dyDescent="0.25">
      <c r="B244" s="32" t="s">
        <v>686</v>
      </c>
    </row>
    <row r="245" spans="2:2" hidden="1" x14ac:dyDescent="0.25">
      <c r="B245" s="32" t="s">
        <v>689</v>
      </c>
    </row>
    <row r="246" spans="2:2" hidden="1" x14ac:dyDescent="0.25">
      <c r="B246" s="32" t="s">
        <v>692</v>
      </c>
    </row>
    <row r="247" spans="2:2" hidden="1" x14ac:dyDescent="0.25">
      <c r="B247" s="32" t="s">
        <v>695</v>
      </c>
    </row>
    <row r="248" spans="2:2" hidden="1" x14ac:dyDescent="0.25">
      <c r="B248" s="32" t="s">
        <v>698</v>
      </c>
    </row>
    <row r="249" spans="2:2" hidden="1" x14ac:dyDescent="0.25">
      <c r="B249" s="32" t="s">
        <v>701</v>
      </c>
    </row>
    <row r="250" spans="2:2" hidden="1" x14ac:dyDescent="0.25">
      <c r="B250" s="32" t="s">
        <v>704</v>
      </c>
    </row>
    <row r="251" spans="2:2" hidden="1" x14ac:dyDescent="0.25">
      <c r="B251" s="32" t="s">
        <v>707</v>
      </c>
    </row>
    <row r="252" spans="2:2" hidden="1" x14ac:dyDescent="0.25">
      <c r="B252" s="32" t="s">
        <v>710</v>
      </c>
    </row>
    <row r="253" spans="2:2" hidden="1" x14ac:dyDescent="0.25">
      <c r="B253" s="32" t="s">
        <v>713</v>
      </c>
    </row>
    <row r="254" spans="2:2" hidden="1" x14ac:dyDescent="0.25">
      <c r="B254" s="32" t="s">
        <v>716</v>
      </c>
    </row>
    <row r="255" spans="2:2" hidden="1" x14ac:dyDescent="0.25">
      <c r="B255" s="32" t="s">
        <v>719</v>
      </c>
    </row>
    <row r="256" spans="2:2" hidden="1" x14ac:dyDescent="0.25">
      <c r="B256" s="32" t="s">
        <v>722</v>
      </c>
    </row>
    <row r="257" spans="2:2" hidden="1" x14ac:dyDescent="0.25">
      <c r="B257" s="32" t="s">
        <v>725</v>
      </c>
    </row>
    <row r="258" spans="2:2" hidden="1" x14ac:dyDescent="0.25">
      <c r="B258" s="32" t="s">
        <v>728</v>
      </c>
    </row>
    <row r="259" spans="2:2" hidden="1" x14ac:dyDescent="0.25">
      <c r="B259" s="32" t="s">
        <v>731</v>
      </c>
    </row>
    <row r="260" spans="2:2" hidden="1" x14ac:dyDescent="0.25">
      <c r="B260" s="32" t="s">
        <v>734</v>
      </c>
    </row>
    <row r="261" spans="2:2" hidden="1" x14ac:dyDescent="0.25">
      <c r="B261" s="32" t="s">
        <v>737</v>
      </c>
    </row>
    <row r="262" spans="2:2" hidden="1" x14ac:dyDescent="0.25">
      <c r="B262" s="32" t="s">
        <v>740</v>
      </c>
    </row>
    <row r="263" spans="2:2" hidden="1" x14ac:dyDescent="0.25">
      <c r="B263" s="32" t="s">
        <v>743</v>
      </c>
    </row>
    <row r="264" spans="2:2" hidden="1" x14ac:dyDescent="0.25">
      <c r="B264" s="32" t="s">
        <v>746</v>
      </c>
    </row>
    <row r="265" spans="2:2" hidden="1" x14ac:dyDescent="0.25">
      <c r="B265" s="32" t="s">
        <v>749</v>
      </c>
    </row>
    <row r="266" spans="2:2" hidden="1" x14ac:dyDescent="0.25">
      <c r="B266" s="32" t="s">
        <v>752</v>
      </c>
    </row>
    <row r="267" spans="2:2" hidden="1" x14ac:dyDescent="0.25">
      <c r="B267" s="32" t="s">
        <v>755</v>
      </c>
    </row>
    <row r="268" spans="2:2" hidden="1" x14ac:dyDescent="0.25">
      <c r="B268" s="32" t="s">
        <v>758</v>
      </c>
    </row>
    <row r="269" spans="2:2" hidden="1" x14ac:dyDescent="0.25">
      <c r="B269" s="32" t="s">
        <v>761</v>
      </c>
    </row>
    <row r="270" spans="2:2" hidden="1" x14ac:dyDescent="0.25">
      <c r="B270" s="32" t="s">
        <v>764</v>
      </c>
    </row>
    <row r="271" spans="2:2" hidden="1" x14ac:dyDescent="0.25">
      <c r="B271" s="32" t="s">
        <v>767</v>
      </c>
    </row>
    <row r="272" spans="2:2" hidden="1" x14ac:dyDescent="0.25">
      <c r="B272" s="32" t="s">
        <v>770</v>
      </c>
    </row>
    <row r="273" spans="2:2" hidden="1" x14ac:dyDescent="0.25">
      <c r="B273" s="32" t="s">
        <v>773</v>
      </c>
    </row>
    <row r="274" spans="2:2" hidden="1" x14ac:dyDescent="0.25">
      <c r="B274" s="32" t="s">
        <v>776</v>
      </c>
    </row>
    <row r="275" spans="2:2" hidden="1" x14ac:dyDescent="0.25">
      <c r="B275" s="32" t="s">
        <v>779</v>
      </c>
    </row>
    <row r="276" spans="2:2" hidden="1" x14ac:dyDescent="0.25">
      <c r="B276" s="32" t="s">
        <v>782</v>
      </c>
    </row>
    <row r="277" spans="2:2" hidden="1" x14ac:dyDescent="0.25">
      <c r="B277" s="32" t="s">
        <v>785</v>
      </c>
    </row>
    <row r="278" spans="2:2" hidden="1" x14ac:dyDescent="0.25">
      <c r="B278" s="32" t="s">
        <v>788</v>
      </c>
    </row>
    <row r="279" spans="2:2" hidden="1" x14ac:dyDescent="0.25">
      <c r="B279" s="32" t="s">
        <v>791</v>
      </c>
    </row>
    <row r="280" spans="2:2" hidden="1" x14ac:dyDescent="0.25">
      <c r="B280" s="32" t="s">
        <v>794</v>
      </c>
    </row>
    <row r="281" spans="2:2" hidden="1" x14ac:dyDescent="0.25">
      <c r="B281" s="32" t="s">
        <v>797</v>
      </c>
    </row>
    <row r="282" spans="2:2" hidden="1" x14ac:dyDescent="0.25">
      <c r="B282" s="32" t="s">
        <v>800</v>
      </c>
    </row>
    <row r="283" spans="2:2" hidden="1" x14ac:dyDescent="0.25">
      <c r="B283" s="32" t="s">
        <v>803</v>
      </c>
    </row>
    <row r="284" spans="2:2" hidden="1" x14ac:dyDescent="0.25">
      <c r="B284" s="32" t="s">
        <v>806</v>
      </c>
    </row>
    <row r="285" spans="2:2" hidden="1" x14ac:dyDescent="0.25">
      <c r="B285" s="32" t="s">
        <v>809</v>
      </c>
    </row>
    <row r="286" spans="2:2" hidden="1" x14ac:dyDescent="0.25">
      <c r="B286" s="32" t="s">
        <v>812</v>
      </c>
    </row>
    <row r="287" spans="2:2" hidden="1" x14ac:dyDescent="0.25">
      <c r="B287" s="32" t="s">
        <v>815</v>
      </c>
    </row>
    <row r="288" spans="2:2" hidden="1" x14ac:dyDescent="0.25">
      <c r="B288" s="32" t="s">
        <v>818</v>
      </c>
    </row>
    <row r="289" spans="2:2" hidden="1" x14ac:dyDescent="0.25">
      <c r="B289" s="32" t="s">
        <v>821</v>
      </c>
    </row>
    <row r="290" spans="2:2" hidden="1" x14ac:dyDescent="0.25">
      <c r="B290" s="32" t="s">
        <v>824</v>
      </c>
    </row>
    <row r="291" spans="2:2" hidden="1" x14ac:dyDescent="0.25">
      <c r="B291" s="32" t="s">
        <v>827</v>
      </c>
    </row>
    <row r="292" spans="2:2" hidden="1" x14ac:dyDescent="0.25">
      <c r="B292" s="32" t="s">
        <v>830</v>
      </c>
    </row>
    <row r="293" spans="2:2" hidden="1" x14ac:dyDescent="0.25">
      <c r="B293" s="32" t="s">
        <v>833</v>
      </c>
    </row>
    <row r="294" spans="2:2" hidden="1" x14ac:dyDescent="0.25">
      <c r="B294" s="32" t="s">
        <v>836</v>
      </c>
    </row>
    <row r="295" spans="2:2" hidden="1" x14ac:dyDescent="0.25">
      <c r="B295" s="32" t="s">
        <v>839</v>
      </c>
    </row>
    <row r="296" spans="2:2" hidden="1" x14ac:dyDescent="0.25">
      <c r="B296" s="32" t="s">
        <v>842</v>
      </c>
    </row>
    <row r="297" spans="2:2" hidden="1" x14ac:dyDescent="0.25">
      <c r="B297" s="32" t="s">
        <v>845</v>
      </c>
    </row>
    <row r="298" spans="2:2" hidden="1" x14ac:dyDescent="0.25">
      <c r="B298" s="32" t="s">
        <v>848</v>
      </c>
    </row>
    <row r="299" spans="2:2" hidden="1" x14ac:dyDescent="0.25">
      <c r="B299" s="32" t="s">
        <v>851</v>
      </c>
    </row>
    <row r="300" spans="2:2" hidden="1" x14ac:dyDescent="0.25">
      <c r="B300" s="32" t="s">
        <v>854</v>
      </c>
    </row>
    <row r="301" spans="2:2" hidden="1" x14ac:dyDescent="0.25">
      <c r="B301" s="32" t="s">
        <v>857</v>
      </c>
    </row>
    <row r="302" spans="2:2" hidden="1" x14ac:dyDescent="0.25">
      <c r="B302" s="32" t="s">
        <v>860</v>
      </c>
    </row>
    <row r="303" spans="2:2" hidden="1" x14ac:dyDescent="0.25">
      <c r="B303" s="32" t="s">
        <v>863</v>
      </c>
    </row>
    <row r="304" spans="2:2" hidden="1" x14ac:dyDescent="0.25">
      <c r="B304" s="32" t="s">
        <v>866</v>
      </c>
    </row>
    <row r="305" spans="2:2" hidden="1" x14ac:dyDescent="0.25">
      <c r="B305" s="32" t="s">
        <v>869</v>
      </c>
    </row>
    <row r="306" spans="2:2" hidden="1" x14ac:dyDescent="0.25">
      <c r="B306" s="32" t="s">
        <v>872</v>
      </c>
    </row>
    <row r="307" spans="2:2" hidden="1" x14ac:dyDescent="0.25">
      <c r="B307" s="32" t="s">
        <v>875</v>
      </c>
    </row>
    <row r="308" spans="2:2" hidden="1" x14ac:dyDescent="0.25">
      <c r="B308" s="32" t="s">
        <v>878</v>
      </c>
    </row>
    <row r="309" spans="2:2" hidden="1" x14ac:dyDescent="0.25">
      <c r="B309" s="32" t="s">
        <v>881</v>
      </c>
    </row>
    <row r="310" spans="2:2" hidden="1" x14ac:dyDescent="0.25">
      <c r="B310" s="32" t="s">
        <v>884</v>
      </c>
    </row>
    <row r="311" spans="2:2" hidden="1" x14ac:dyDescent="0.25">
      <c r="B311" s="32" t="s">
        <v>887</v>
      </c>
    </row>
    <row r="312" spans="2:2" hidden="1" x14ac:dyDescent="0.25">
      <c r="B312" s="32" t="s">
        <v>890</v>
      </c>
    </row>
    <row r="313" spans="2:2" hidden="1" x14ac:dyDescent="0.25">
      <c r="B313" s="32" t="s">
        <v>893</v>
      </c>
    </row>
    <row r="314" spans="2:2" hidden="1" x14ac:dyDescent="0.25">
      <c r="B314" s="32" t="s">
        <v>896</v>
      </c>
    </row>
    <row r="315" spans="2:2" hidden="1" x14ac:dyDescent="0.25">
      <c r="B315" s="32" t="s">
        <v>899</v>
      </c>
    </row>
    <row r="316" spans="2:2" hidden="1" x14ac:dyDescent="0.25">
      <c r="B316" s="32" t="s">
        <v>902</v>
      </c>
    </row>
    <row r="317" spans="2:2" hidden="1" x14ac:dyDescent="0.25">
      <c r="B317" s="32" t="s">
        <v>905</v>
      </c>
    </row>
    <row r="318" spans="2:2" hidden="1" x14ac:dyDescent="0.25">
      <c r="B318" s="32" t="s">
        <v>908</v>
      </c>
    </row>
    <row r="319" spans="2:2" hidden="1" x14ac:dyDescent="0.25">
      <c r="B319" s="32" t="s">
        <v>911</v>
      </c>
    </row>
    <row r="320" spans="2:2" hidden="1" x14ac:dyDescent="0.25">
      <c r="B320" s="32" t="s">
        <v>914</v>
      </c>
    </row>
    <row r="321" spans="2:2" hidden="1" x14ac:dyDescent="0.25">
      <c r="B321" s="32" t="s">
        <v>917</v>
      </c>
    </row>
    <row r="322" spans="2:2" hidden="1" x14ac:dyDescent="0.25">
      <c r="B322" s="32" t="s">
        <v>920</v>
      </c>
    </row>
    <row r="323" spans="2:2" hidden="1" x14ac:dyDescent="0.25">
      <c r="B323" s="32" t="s">
        <v>923</v>
      </c>
    </row>
    <row r="324" spans="2:2" hidden="1" x14ac:dyDescent="0.25">
      <c r="B324" s="32" t="s">
        <v>926</v>
      </c>
    </row>
    <row r="325" spans="2:2" hidden="1" x14ac:dyDescent="0.25">
      <c r="B325" s="32" t="s">
        <v>929</v>
      </c>
    </row>
    <row r="326" spans="2:2" hidden="1" x14ac:dyDescent="0.25">
      <c r="B326" s="32" t="s">
        <v>932</v>
      </c>
    </row>
    <row r="327" spans="2:2" hidden="1" x14ac:dyDescent="0.25">
      <c r="B327" s="32" t="s">
        <v>935</v>
      </c>
    </row>
    <row r="328" spans="2:2" hidden="1" x14ac:dyDescent="0.25">
      <c r="B328" s="32" t="s">
        <v>938</v>
      </c>
    </row>
    <row r="329" spans="2:2" hidden="1" x14ac:dyDescent="0.25">
      <c r="B329" s="32" t="s">
        <v>941</v>
      </c>
    </row>
    <row r="330" spans="2:2" hidden="1" x14ac:dyDescent="0.25">
      <c r="B330" s="32" t="s">
        <v>944</v>
      </c>
    </row>
    <row r="331" spans="2:2" hidden="1" x14ac:dyDescent="0.25">
      <c r="B331" s="32" t="s">
        <v>947</v>
      </c>
    </row>
    <row r="332" spans="2:2" hidden="1" x14ac:dyDescent="0.25">
      <c r="B332" s="32" t="s">
        <v>950</v>
      </c>
    </row>
    <row r="333" spans="2:2" hidden="1" x14ac:dyDescent="0.25">
      <c r="B333" s="32" t="s">
        <v>953</v>
      </c>
    </row>
    <row r="334" spans="2:2" hidden="1" x14ac:dyDescent="0.25">
      <c r="B334" s="32" t="s">
        <v>956</v>
      </c>
    </row>
    <row r="335" spans="2:2" hidden="1" x14ac:dyDescent="0.25">
      <c r="B335" s="32" t="s">
        <v>959</v>
      </c>
    </row>
    <row r="336" spans="2:2" hidden="1" x14ac:dyDescent="0.25">
      <c r="B336" s="32" t="s">
        <v>962</v>
      </c>
    </row>
    <row r="337" spans="2:2" hidden="1" x14ac:dyDescent="0.25">
      <c r="B337" s="32" t="s">
        <v>965</v>
      </c>
    </row>
    <row r="338" spans="2:2" hidden="1" x14ac:dyDescent="0.25">
      <c r="B338" s="32" t="s">
        <v>968</v>
      </c>
    </row>
    <row r="339" spans="2:2" hidden="1" x14ac:dyDescent="0.25">
      <c r="B339" s="32" t="s">
        <v>971</v>
      </c>
    </row>
    <row r="340" spans="2:2" hidden="1" x14ac:dyDescent="0.25">
      <c r="B340" s="32" t="s">
        <v>974</v>
      </c>
    </row>
    <row r="341" spans="2:2" hidden="1" x14ac:dyDescent="0.25">
      <c r="B341" s="32" t="s">
        <v>977</v>
      </c>
    </row>
    <row r="342" spans="2:2" hidden="1" x14ac:dyDescent="0.25">
      <c r="B342" s="32" t="s">
        <v>980</v>
      </c>
    </row>
    <row r="343" spans="2:2" hidden="1" x14ac:dyDescent="0.25">
      <c r="B343" s="32" t="s">
        <v>983</v>
      </c>
    </row>
    <row r="344" spans="2:2" hidden="1" x14ac:dyDescent="0.25">
      <c r="B344" s="32" t="s">
        <v>986</v>
      </c>
    </row>
    <row r="345" spans="2:2" hidden="1" x14ac:dyDescent="0.25">
      <c r="B345" s="32" t="s">
        <v>989</v>
      </c>
    </row>
    <row r="346" spans="2:2" hidden="1" x14ac:dyDescent="0.25">
      <c r="B346" s="32" t="s">
        <v>992</v>
      </c>
    </row>
    <row r="347" spans="2:2" hidden="1" x14ac:dyDescent="0.25">
      <c r="B347" s="32" t="s">
        <v>995</v>
      </c>
    </row>
    <row r="348" spans="2:2" hidden="1" x14ac:dyDescent="0.25">
      <c r="B348" s="32" t="s">
        <v>998</v>
      </c>
    </row>
    <row r="349" spans="2:2" hidden="1" x14ac:dyDescent="0.25">
      <c r="B349" s="32" t="s">
        <v>1001</v>
      </c>
    </row>
    <row r="350" spans="2:2" hidden="1" x14ac:dyDescent="0.25">
      <c r="B350" s="32" t="s">
        <v>1004</v>
      </c>
    </row>
    <row r="351" spans="2:2" hidden="1" x14ac:dyDescent="0.25">
      <c r="B351" s="32" t="s">
        <v>1007</v>
      </c>
    </row>
    <row r="352" spans="2:2" hidden="1" x14ac:dyDescent="0.25">
      <c r="B352" s="32" t="s">
        <v>1010</v>
      </c>
    </row>
    <row r="353" spans="2:2" hidden="1" x14ac:dyDescent="0.25">
      <c r="B353" s="32" t="s">
        <v>1013</v>
      </c>
    </row>
    <row r="354" spans="2:2" hidden="1" x14ac:dyDescent="0.25">
      <c r="B354" s="32" t="s">
        <v>1016</v>
      </c>
    </row>
    <row r="355" spans="2:2" hidden="1" x14ac:dyDescent="0.25">
      <c r="B355" s="32" t="s">
        <v>1019</v>
      </c>
    </row>
    <row r="356" spans="2:2" hidden="1" x14ac:dyDescent="0.25">
      <c r="B356" s="32" t="s">
        <v>1022</v>
      </c>
    </row>
    <row r="357" spans="2:2" hidden="1" x14ac:dyDescent="0.25">
      <c r="B357" s="32" t="s">
        <v>1025</v>
      </c>
    </row>
    <row r="358" spans="2:2" hidden="1" x14ac:dyDescent="0.25">
      <c r="B358" s="32" t="s">
        <v>1028</v>
      </c>
    </row>
    <row r="359" spans="2:2" hidden="1" x14ac:dyDescent="0.25">
      <c r="B359" s="32" t="s">
        <v>1031</v>
      </c>
    </row>
    <row r="360" spans="2:2" hidden="1" x14ac:dyDescent="0.25">
      <c r="B360" s="32" t="s">
        <v>1034</v>
      </c>
    </row>
    <row r="361" spans="2:2" hidden="1" x14ac:dyDescent="0.25">
      <c r="B361" s="32" t="s">
        <v>1037</v>
      </c>
    </row>
    <row r="362" spans="2:2" hidden="1" x14ac:dyDescent="0.25">
      <c r="B362" s="32" t="s">
        <v>1040</v>
      </c>
    </row>
    <row r="363" spans="2:2" hidden="1" x14ac:dyDescent="0.25">
      <c r="B363" s="32" t="s">
        <v>1043</v>
      </c>
    </row>
    <row r="364" spans="2:2" hidden="1" x14ac:dyDescent="0.25">
      <c r="B364" s="32" t="s">
        <v>1046</v>
      </c>
    </row>
    <row r="365" spans="2:2" hidden="1" x14ac:dyDescent="0.25">
      <c r="B365" s="32" t="s">
        <v>1049</v>
      </c>
    </row>
    <row r="366" spans="2:2" hidden="1" x14ac:dyDescent="0.25">
      <c r="B366" s="32" t="s">
        <v>1052</v>
      </c>
    </row>
    <row r="367" spans="2:2" hidden="1" x14ac:dyDescent="0.25">
      <c r="B367" s="32" t="s">
        <v>1055</v>
      </c>
    </row>
    <row r="368" spans="2:2" hidden="1" x14ac:dyDescent="0.25">
      <c r="B368" s="32" t="s">
        <v>1058</v>
      </c>
    </row>
    <row r="369" spans="2:2" hidden="1" x14ac:dyDescent="0.25">
      <c r="B369" s="32" t="s">
        <v>1061</v>
      </c>
    </row>
    <row r="370" spans="2:2" hidden="1" x14ac:dyDescent="0.25">
      <c r="B370" s="32" t="s">
        <v>1064</v>
      </c>
    </row>
    <row r="371" spans="2:2" hidden="1" x14ac:dyDescent="0.25">
      <c r="B371" s="32" t="s">
        <v>1067</v>
      </c>
    </row>
    <row r="372" spans="2:2" hidden="1" x14ac:dyDescent="0.25">
      <c r="B372" s="32" t="s">
        <v>1070</v>
      </c>
    </row>
    <row r="373" spans="2:2" hidden="1" x14ac:dyDescent="0.25">
      <c r="B373" s="32" t="s">
        <v>1073</v>
      </c>
    </row>
    <row r="374" spans="2:2" hidden="1" x14ac:dyDescent="0.25">
      <c r="B374" s="32" t="s">
        <v>1076</v>
      </c>
    </row>
    <row r="375" spans="2:2" hidden="1" x14ac:dyDescent="0.25">
      <c r="B375" s="32" t="s">
        <v>1079</v>
      </c>
    </row>
    <row r="376" spans="2:2" hidden="1" x14ac:dyDescent="0.25">
      <c r="B376" s="32" t="s">
        <v>1082</v>
      </c>
    </row>
    <row r="377" spans="2:2" hidden="1" x14ac:dyDescent="0.25">
      <c r="B377" s="32" t="s">
        <v>1085</v>
      </c>
    </row>
    <row r="378" spans="2:2" hidden="1" x14ac:dyDescent="0.25">
      <c r="B378" s="32" t="s">
        <v>1088</v>
      </c>
    </row>
    <row r="379" spans="2:2" hidden="1" x14ac:dyDescent="0.25">
      <c r="B379" s="32" t="s">
        <v>1091</v>
      </c>
    </row>
    <row r="380" spans="2:2" hidden="1" x14ac:dyDescent="0.25">
      <c r="B380" s="32" t="s">
        <v>1094</v>
      </c>
    </row>
    <row r="381" spans="2:2" hidden="1" x14ac:dyDescent="0.25">
      <c r="B381" s="32" t="s">
        <v>1097</v>
      </c>
    </row>
    <row r="382" spans="2:2" hidden="1" x14ac:dyDescent="0.25">
      <c r="B382" s="32" t="s">
        <v>1100</v>
      </c>
    </row>
    <row r="383" spans="2:2" hidden="1" x14ac:dyDescent="0.25">
      <c r="B383" s="32" t="s">
        <v>1103</v>
      </c>
    </row>
    <row r="384" spans="2:2" hidden="1" x14ac:dyDescent="0.25">
      <c r="B384" s="32" t="s">
        <v>1106</v>
      </c>
    </row>
    <row r="385" spans="2:2" hidden="1" x14ac:dyDescent="0.25">
      <c r="B385" s="32" t="s">
        <v>1109</v>
      </c>
    </row>
    <row r="386" spans="2:2" hidden="1" x14ac:dyDescent="0.25">
      <c r="B386" s="32" t="s">
        <v>1112</v>
      </c>
    </row>
    <row r="387" spans="2:2" hidden="1" x14ac:dyDescent="0.25">
      <c r="B387" s="32" t="s">
        <v>1115</v>
      </c>
    </row>
    <row r="388" spans="2:2" hidden="1" x14ac:dyDescent="0.25">
      <c r="B388" s="32" t="s">
        <v>1118</v>
      </c>
    </row>
    <row r="389" spans="2:2" hidden="1" x14ac:dyDescent="0.25">
      <c r="B389" s="32" t="s">
        <v>1121</v>
      </c>
    </row>
    <row r="390" spans="2:2" hidden="1" x14ac:dyDescent="0.25">
      <c r="B390" s="32" t="s">
        <v>1124</v>
      </c>
    </row>
    <row r="391" spans="2:2" hidden="1" x14ac:dyDescent="0.25">
      <c r="B391" s="32" t="s">
        <v>1127</v>
      </c>
    </row>
    <row r="392" spans="2:2" hidden="1" x14ac:dyDescent="0.25">
      <c r="B392" s="32" t="s">
        <v>1130</v>
      </c>
    </row>
    <row r="393" spans="2:2" hidden="1" x14ac:dyDescent="0.25">
      <c r="B393" s="32" t="s">
        <v>1133</v>
      </c>
    </row>
    <row r="394" spans="2:2" hidden="1" x14ac:dyDescent="0.25">
      <c r="B394" s="32" t="s">
        <v>1136</v>
      </c>
    </row>
    <row r="395" spans="2:2" hidden="1" x14ac:dyDescent="0.25">
      <c r="B395" s="32" t="s">
        <v>1139</v>
      </c>
    </row>
    <row r="396" spans="2:2" hidden="1" x14ac:dyDescent="0.25">
      <c r="B396" s="32" t="s">
        <v>1142</v>
      </c>
    </row>
    <row r="397" spans="2:2" hidden="1" x14ac:dyDescent="0.25">
      <c r="B397" s="32" t="s">
        <v>1145</v>
      </c>
    </row>
    <row r="398" spans="2:2" hidden="1" x14ac:dyDescent="0.25">
      <c r="B398" s="32" t="s">
        <v>1148</v>
      </c>
    </row>
    <row r="399" spans="2:2" hidden="1" x14ac:dyDescent="0.25">
      <c r="B399" s="32" t="s">
        <v>1151</v>
      </c>
    </row>
    <row r="400" spans="2:2" hidden="1" x14ac:dyDescent="0.25">
      <c r="B400" s="32" t="s">
        <v>1154</v>
      </c>
    </row>
    <row r="401" spans="2:2" hidden="1" x14ac:dyDescent="0.25">
      <c r="B401" s="32" t="s">
        <v>1157</v>
      </c>
    </row>
    <row r="402" spans="2:2" hidden="1" x14ac:dyDescent="0.25">
      <c r="B402" s="32" t="s">
        <v>1160</v>
      </c>
    </row>
    <row r="403" spans="2:2" hidden="1" x14ac:dyDescent="0.25">
      <c r="B403" s="32" t="s">
        <v>1163</v>
      </c>
    </row>
    <row r="404" spans="2:2" hidden="1" x14ac:dyDescent="0.25">
      <c r="B404" s="32" t="s">
        <v>1166</v>
      </c>
    </row>
    <row r="405" spans="2:2" hidden="1" x14ac:dyDescent="0.25">
      <c r="B405" s="32" t="s">
        <v>1169</v>
      </c>
    </row>
    <row r="406" spans="2:2" hidden="1" x14ac:dyDescent="0.25">
      <c r="B406" s="32" t="s">
        <v>1172</v>
      </c>
    </row>
    <row r="407" spans="2:2" hidden="1" x14ac:dyDescent="0.25">
      <c r="B407" s="32" t="s">
        <v>1175</v>
      </c>
    </row>
    <row r="408" spans="2:2" hidden="1" x14ac:dyDescent="0.25">
      <c r="B408" s="32" t="s">
        <v>1178</v>
      </c>
    </row>
    <row r="409" spans="2:2" hidden="1" x14ac:dyDescent="0.25">
      <c r="B409" s="32" t="s">
        <v>1181</v>
      </c>
    </row>
    <row r="410" spans="2:2" hidden="1" x14ac:dyDescent="0.25">
      <c r="B410" s="32" t="s">
        <v>1184</v>
      </c>
    </row>
    <row r="411" spans="2:2" hidden="1" x14ac:dyDescent="0.25">
      <c r="B411" s="32" t="s">
        <v>1187</v>
      </c>
    </row>
    <row r="412" spans="2:2" hidden="1" x14ac:dyDescent="0.25">
      <c r="B412" s="32" t="s">
        <v>1190</v>
      </c>
    </row>
    <row r="413" spans="2:2" hidden="1" x14ac:dyDescent="0.25">
      <c r="B413" s="32" t="s">
        <v>1193</v>
      </c>
    </row>
    <row r="414" spans="2:2" hidden="1" x14ac:dyDescent="0.25">
      <c r="B414" s="32" t="s">
        <v>1196</v>
      </c>
    </row>
    <row r="415" spans="2:2" hidden="1" x14ac:dyDescent="0.25">
      <c r="B415" s="32" t="s">
        <v>1199</v>
      </c>
    </row>
    <row r="416" spans="2:2" hidden="1" x14ac:dyDescent="0.25">
      <c r="B416" s="32" t="s">
        <v>1202</v>
      </c>
    </row>
    <row r="417" spans="2:2" hidden="1" x14ac:dyDescent="0.25">
      <c r="B417" s="32" t="s">
        <v>1205</v>
      </c>
    </row>
    <row r="418" spans="2:2" hidden="1" x14ac:dyDescent="0.25">
      <c r="B418" s="32" t="s">
        <v>1208</v>
      </c>
    </row>
    <row r="419" spans="2:2" hidden="1" x14ac:dyDescent="0.25">
      <c r="B419" s="32" t="s">
        <v>1211</v>
      </c>
    </row>
    <row r="420" spans="2:2" hidden="1" x14ac:dyDescent="0.25">
      <c r="B420" s="32" t="s">
        <v>1214</v>
      </c>
    </row>
    <row r="421" spans="2:2" hidden="1" x14ac:dyDescent="0.25">
      <c r="B421" s="32" t="s">
        <v>1217</v>
      </c>
    </row>
    <row r="422" spans="2:2" hidden="1" x14ac:dyDescent="0.25">
      <c r="B422" s="32" t="s">
        <v>1220</v>
      </c>
    </row>
    <row r="423" spans="2:2" hidden="1" x14ac:dyDescent="0.25">
      <c r="B423" s="32" t="s">
        <v>1223</v>
      </c>
    </row>
    <row r="424" spans="2:2" hidden="1" x14ac:dyDescent="0.25">
      <c r="B424" s="32" t="s">
        <v>1226</v>
      </c>
    </row>
    <row r="425" spans="2:2" hidden="1" x14ac:dyDescent="0.25">
      <c r="B425" s="32" t="s">
        <v>1229</v>
      </c>
    </row>
    <row r="426" spans="2:2" hidden="1" x14ac:dyDescent="0.25">
      <c r="B426" s="32" t="s">
        <v>1232</v>
      </c>
    </row>
    <row r="427" spans="2:2" hidden="1" x14ac:dyDescent="0.25">
      <c r="B427" s="32" t="s">
        <v>1235</v>
      </c>
    </row>
    <row r="428" spans="2:2" hidden="1" x14ac:dyDescent="0.25">
      <c r="B428" s="32" t="s">
        <v>1238</v>
      </c>
    </row>
    <row r="429" spans="2:2" hidden="1" x14ac:dyDescent="0.25">
      <c r="B429" s="32" t="s">
        <v>1241</v>
      </c>
    </row>
    <row r="430" spans="2:2" hidden="1" x14ac:dyDescent="0.25">
      <c r="B430" s="32" t="s">
        <v>1244</v>
      </c>
    </row>
    <row r="431" spans="2:2" hidden="1" x14ac:dyDescent="0.25">
      <c r="B431" s="32" t="s">
        <v>1246</v>
      </c>
    </row>
    <row r="432" spans="2:2" hidden="1" x14ac:dyDescent="0.25">
      <c r="B432" s="32" t="s">
        <v>1248</v>
      </c>
    </row>
    <row r="433" spans="2:2" hidden="1" x14ac:dyDescent="0.25">
      <c r="B433" s="32" t="s">
        <v>1250</v>
      </c>
    </row>
    <row r="434" spans="2:2" hidden="1" x14ac:dyDescent="0.25">
      <c r="B434" s="32" t="s">
        <v>1252</v>
      </c>
    </row>
    <row r="435" spans="2:2" hidden="1" x14ac:dyDescent="0.25">
      <c r="B435" s="32" t="s">
        <v>1255</v>
      </c>
    </row>
    <row r="436" spans="2:2" hidden="1" x14ac:dyDescent="0.25">
      <c r="B436" s="32" t="s">
        <v>1258</v>
      </c>
    </row>
    <row r="437" spans="2:2" hidden="1" x14ac:dyDescent="0.25">
      <c r="B437" s="32" t="s">
        <v>1261</v>
      </c>
    </row>
    <row r="438" spans="2:2" hidden="1" x14ac:dyDescent="0.25">
      <c r="B438" s="32" t="s">
        <v>1264</v>
      </c>
    </row>
    <row r="439" spans="2:2" hidden="1" x14ac:dyDescent="0.25">
      <c r="B439" s="32" t="s">
        <v>1267</v>
      </c>
    </row>
    <row r="440" spans="2:2" hidden="1" x14ac:dyDescent="0.25">
      <c r="B440" s="32" t="s">
        <v>1270</v>
      </c>
    </row>
    <row r="441" spans="2:2" hidden="1" x14ac:dyDescent="0.25">
      <c r="B441" s="32" t="s">
        <v>1273</v>
      </c>
    </row>
    <row r="442" spans="2:2" hidden="1" x14ac:dyDescent="0.25">
      <c r="B442" s="32" t="s">
        <v>1276</v>
      </c>
    </row>
    <row r="443" spans="2:2" hidden="1" x14ac:dyDescent="0.25">
      <c r="B443" s="32" t="s">
        <v>1279</v>
      </c>
    </row>
    <row r="444" spans="2:2" hidden="1" x14ac:dyDescent="0.25">
      <c r="B444" s="32" t="s">
        <v>1282</v>
      </c>
    </row>
    <row r="445" spans="2:2" hidden="1" x14ac:dyDescent="0.25">
      <c r="B445" s="32" t="s">
        <v>1285</v>
      </c>
    </row>
    <row r="446" spans="2:2" hidden="1" x14ac:dyDescent="0.25">
      <c r="B446" s="32" t="s">
        <v>1288</v>
      </c>
    </row>
    <row r="447" spans="2:2" hidden="1" x14ac:dyDescent="0.25">
      <c r="B447" s="32" t="s">
        <v>1291</v>
      </c>
    </row>
    <row r="448" spans="2:2" hidden="1" x14ac:dyDescent="0.25">
      <c r="B448" s="32" t="s">
        <v>1294</v>
      </c>
    </row>
    <row r="449" spans="2:2" hidden="1" x14ac:dyDescent="0.25">
      <c r="B449" s="32" t="s">
        <v>1297</v>
      </c>
    </row>
    <row r="450" spans="2:2" hidden="1" x14ac:dyDescent="0.25">
      <c r="B450" s="32" t="s">
        <v>1300</v>
      </c>
    </row>
    <row r="451" spans="2:2" hidden="1" x14ac:dyDescent="0.25">
      <c r="B451" s="32" t="s">
        <v>1303</v>
      </c>
    </row>
    <row r="452" spans="2:2" hidden="1" x14ac:dyDescent="0.25">
      <c r="B452" s="32" t="s">
        <v>1306</v>
      </c>
    </row>
    <row r="453" spans="2:2" hidden="1" x14ac:dyDescent="0.25">
      <c r="B453" s="32" t="s">
        <v>1309</v>
      </c>
    </row>
    <row r="454" spans="2:2" hidden="1" x14ac:dyDescent="0.25">
      <c r="B454" s="32" t="s">
        <v>1312</v>
      </c>
    </row>
    <row r="455" spans="2:2" hidden="1" x14ac:dyDescent="0.25">
      <c r="B455" s="32" t="s">
        <v>1315</v>
      </c>
    </row>
    <row r="456" spans="2:2" hidden="1" x14ac:dyDescent="0.25">
      <c r="B456" s="32" t="s">
        <v>1318</v>
      </c>
    </row>
    <row r="457" spans="2:2" hidden="1" x14ac:dyDescent="0.25">
      <c r="B457" s="32" t="s">
        <v>1321</v>
      </c>
    </row>
    <row r="458" spans="2:2" hidden="1" x14ac:dyDescent="0.25">
      <c r="B458" s="32" t="s">
        <v>1324</v>
      </c>
    </row>
    <row r="459" spans="2:2" hidden="1" x14ac:dyDescent="0.25">
      <c r="B459" s="32" t="s">
        <v>1327</v>
      </c>
    </row>
    <row r="460" spans="2:2" hidden="1" x14ac:dyDescent="0.25">
      <c r="B460" s="32" t="s">
        <v>1330</v>
      </c>
    </row>
    <row r="461" spans="2:2" hidden="1" x14ac:dyDescent="0.25">
      <c r="B461" s="32" t="s">
        <v>1333</v>
      </c>
    </row>
    <row r="462" spans="2:2" hidden="1" x14ac:dyDescent="0.25">
      <c r="B462" s="32" t="s">
        <v>1336</v>
      </c>
    </row>
    <row r="463" spans="2:2" hidden="1" x14ac:dyDescent="0.25">
      <c r="B463" s="32" t="s">
        <v>1339</v>
      </c>
    </row>
    <row r="464" spans="2:2" hidden="1" x14ac:dyDescent="0.25">
      <c r="B464" s="32" t="s">
        <v>1342</v>
      </c>
    </row>
    <row r="465" spans="2:2" hidden="1" x14ac:dyDescent="0.25">
      <c r="B465" s="32" t="s">
        <v>1345</v>
      </c>
    </row>
    <row r="466" spans="2:2" hidden="1" x14ac:dyDescent="0.25">
      <c r="B466" s="32" t="s">
        <v>1348</v>
      </c>
    </row>
    <row r="467" spans="2:2" hidden="1" x14ac:dyDescent="0.25">
      <c r="B467" s="32" t="s">
        <v>1351</v>
      </c>
    </row>
    <row r="468" spans="2:2" hidden="1" x14ac:dyDescent="0.25">
      <c r="B468" s="32" t="s">
        <v>1354</v>
      </c>
    </row>
    <row r="469" spans="2:2" hidden="1" x14ac:dyDescent="0.25">
      <c r="B469" s="32" t="s">
        <v>1357</v>
      </c>
    </row>
    <row r="470" spans="2:2" hidden="1" x14ac:dyDescent="0.25">
      <c r="B470" s="32" t="s">
        <v>1360</v>
      </c>
    </row>
    <row r="471" spans="2:2" hidden="1" x14ac:dyDescent="0.25">
      <c r="B471" s="32" t="s">
        <v>1363</v>
      </c>
    </row>
    <row r="472" spans="2:2" hidden="1" x14ac:dyDescent="0.25">
      <c r="B472" s="32" t="s">
        <v>1366</v>
      </c>
    </row>
    <row r="473" spans="2:2" hidden="1" x14ac:dyDescent="0.25">
      <c r="B473" s="32" t="s">
        <v>1369</v>
      </c>
    </row>
    <row r="474" spans="2:2" hidden="1" x14ac:dyDescent="0.25">
      <c r="B474" s="32" t="s">
        <v>1372</v>
      </c>
    </row>
    <row r="475" spans="2:2" hidden="1" x14ac:dyDescent="0.25">
      <c r="B475" s="32" t="s">
        <v>1375</v>
      </c>
    </row>
    <row r="476" spans="2:2" hidden="1" x14ac:dyDescent="0.25">
      <c r="B476" s="32" t="s">
        <v>1378</v>
      </c>
    </row>
    <row r="477" spans="2:2" hidden="1" x14ac:dyDescent="0.25">
      <c r="B477" s="32" t="s">
        <v>1381</v>
      </c>
    </row>
    <row r="478" spans="2:2" hidden="1" x14ac:dyDescent="0.25">
      <c r="B478" s="32" t="s">
        <v>1384</v>
      </c>
    </row>
    <row r="479" spans="2:2" hidden="1" x14ac:dyDescent="0.25">
      <c r="B479" s="32" t="s">
        <v>1387</v>
      </c>
    </row>
    <row r="480" spans="2:2" hidden="1" x14ac:dyDescent="0.25">
      <c r="B480" s="32" t="s">
        <v>1390</v>
      </c>
    </row>
    <row r="481" spans="2:2" hidden="1" x14ac:dyDescent="0.25">
      <c r="B481" s="32" t="s">
        <v>1393</v>
      </c>
    </row>
    <row r="482" spans="2:2" hidden="1" x14ac:dyDescent="0.25">
      <c r="B482" s="32" t="s">
        <v>1396</v>
      </c>
    </row>
    <row r="483" spans="2:2" hidden="1" x14ac:dyDescent="0.25">
      <c r="B483" s="32" t="s">
        <v>1399</v>
      </c>
    </row>
    <row r="484" spans="2:2" hidden="1" x14ac:dyDescent="0.25">
      <c r="B484" s="32" t="s">
        <v>1402</v>
      </c>
    </row>
    <row r="485" spans="2:2" hidden="1" x14ac:dyDescent="0.25">
      <c r="B485" s="32" t="s">
        <v>1404</v>
      </c>
    </row>
    <row r="486" spans="2:2" hidden="1" x14ac:dyDescent="0.25">
      <c r="B486" s="32" t="s">
        <v>1407</v>
      </c>
    </row>
    <row r="487" spans="2:2" hidden="1" x14ac:dyDescent="0.25">
      <c r="B487" s="32" t="s">
        <v>1410</v>
      </c>
    </row>
    <row r="488" spans="2:2" hidden="1" x14ac:dyDescent="0.25">
      <c r="B488" s="32" t="s">
        <v>1413</v>
      </c>
    </row>
    <row r="489" spans="2:2" hidden="1" x14ac:dyDescent="0.25">
      <c r="B489" s="32" t="s">
        <v>1416</v>
      </c>
    </row>
    <row r="490" spans="2:2" hidden="1" x14ac:dyDescent="0.25">
      <c r="B490" s="32" t="s">
        <v>1419</v>
      </c>
    </row>
    <row r="491" spans="2:2" hidden="1" x14ac:dyDescent="0.25">
      <c r="B491" s="32" t="s">
        <v>1422</v>
      </c>
    </row>
    <row r="492" spans="2:2" hidden="1" x14ac:dyDescent="0.25">
      <c r="B492" s="32" t="s">
        <v>1425</v>
      </c>
    </row>
    <row r="493" spans="2:2" hidden="1" x14ac:dyDescent="0.25">
      <c r="B493" s="32" t="s">
        <v>1428</v>
      </c>
    </row>
    <row r="494" spans="2:2" hidden="1" x14ac:dyDescent="0.25">
      <c r="B494" s="32" t="s">
        <v>1431</v>
      </c>
    </row>
    <row r="495" spans="2:2" hidden="1" x14ac:dyDescent="0.25">
      <c r="B495" s="32" t="s">
        <v>1434</v>
      </c>
    </row>
    <row r="496" spans="2:2" hidden="1" x14ac:dyDescent="0.25">
      <c r="B496" s="32" t="s">
        <v>1437</v>
      </c>
    </row>
    <row r="497" spans="2:2" hidden="1" x14ac:dyDescent="0.25">
      <c r="B497" s="32" t="s">
        <v>1440</v>
      </c>
    </row>
    <row r="498" spans="2:2" hidden="1" x14ac:dyDescent="0.25">
      <c r="B498" s="32" t="s">
        <v>1443</v>
      </c>
    </row>
    <row r="499" spans="2:2" hidden="1" x14ac:dyDescent="0.25">
      <c r="B499" s="32" t="s">
        <v>1446</v>
      </c>
    </row>
    <row r="500" spans="2:2" hidden="1" x14ac:dyDescent="0.25">
      <c r="B500" s="32" t="s">
        <v>1449</v>
      </c>
    </row>
    <row r="501" spans="2:2" hidden="1" x14ac:dyDescent="0.25">
      <c r="B501" s="32" t="s">
        <v>1452</v>
      </c>
    </row>
    <row r="502" spans="2:2" hidden="1" x14ac:dyDescent="0.25">
      <c r="B502" s="32" t="s">
        <v>1455</v>
      </c>
    </row>
    <row r="503" spans="2:2" hidden="1" x14ac:dyDescent="0.25">
      <c r="B503" s="32" t="s">
        <v>1458</v>
      </c>
    </row>
    <row r="504" spans="2:2" hidden="1" x14ac:dyDescent="0.25">
      <c r="B504" s="32" t="s">
        <v>1461</v>
      </c>
    </row>
    <row r="505" spans="2:2" hidden="1" x14ac:dyDescent="0.25">
      <c r="B505" s="32" t="s">
        <v>1464</v>
      </c>
    </row>
    <row r="506" spans="2:2" hidden="1" x14ac:dyDescent="0.25">
      <c r="B506" s="32" t="s">
        <v>1467</v>
      </c>
    </row>
    <row r="507" spans="2:2" hidden="1" x14ac:dyDescent="0.25">
      <c r="B507" s="32" t="s">
        <v>1470</v>
      </c>
    </row>
    <row r="508" spans="2:2" hidden="1" x14ac:dyDescent="0.25">
      <c r="B508" s="32" t="s">
        <v>1473</v>
      </c>
    </row>
    <row r="509" spans="2:2" hidden="1" x14ac:dyDescent="0.25">
      <c r="B509" s="32" t="s">
        <v>1476</v>
      </c>
    </row>
    <row r="510" spans="2:2" hidden="1" x14ac:dyDescent="0.25">
      <c r="B510" s="32" t="s">
        <v>1479</v>
      </c>
    </row>
    <row r="511" spans="2:2" hidden="1" x14ac:dyDescent="0.25">
      <c r="B511" s="32" t="s">
        <v>1482</v>
      </c>
    </row>
    <row r="512" spans="2:2" hidden="1" x14ac:dyDescent="0.25">
      <c r="B512" s="32" t="s">
        <v>1485</v>
      </c>
    </row>
    <row r="513" spans="2:2" hidden="1" x14ac:dyDescent="0.25">
      <c r="B513" s="32" t="s">
        <v>1488</v>
      </c>
    </row>
    <row r="514" spans="2:2" hidden="1" x14ac:dyDescent="0.25">
      <c r="B514" s="32" t="s">
        <v>1490</v>
      </c>
    </row>
    <row r="515" spans="2:2" hidden="1" x14ac:dyDescent="0.25">
      <c r="B515" s="32" t="s">
        <v>1492</v>
      </c>
    </row>
    <row r="516" spans="2:2" hidden="1" x14ac:dyDescent="0.25">
      <c r="B516" s="32" t="s">
        <v>1494</v>
      </c>
    </row>
    <row r="517" spans="2:2" hidden="1" x14ac:dyDescent="0.25">
      <c r="B517" s="32" t="s">
        <v>1496</v>
      </c>
    </row>
    <row r="518" spans="2:2" hidden="1" x14ac:dyDescent="0.25">
      <c r="B518" s="32" t="s">
        <v>1498</v>
      </c>
    </row>
    <row r="519" spans="2:2" hidden="1" x14ac:dyDescent="0.25">
      <c r="B519" s="32" t="s">
        <v>1500</v>
      </c>
    </row>
    <row r="520" spans="2:2" hidden="1" x14ac:dyDescent="0.25">
      <c r="B520" s="32" t="s">
        <v>1502</v>
      </c>
    </row>
    <row r="521" spans="2:2" hidden="1" x14ac:dyDescent="0.25">
      <c r="B521" s="32" t="s">
        <v>1504</v>
      </c>
    </row>
    <row r="522" spans="2:2" hidden="1" x14ac:dyDescent="0.25">
      <c r="B522" s="32" t="s">
        <v>1506</v>
      </c>
    </row>
    <row r="523" spans="2:2" hidden="1" x14ac:dyDescent="0.25">
      <c r="B523" s="32" t="s">
        <v>1509</v>
      </c>
    </row>
    <row r="524" spans="2:2" hidden="1" x14ac:dyDescent="0.25">
      <c r="B524" s="32" t="s">
        <v>1512</v>
      </c>
    </row>
    <row r="525" spans="2:2" hidden="1" x14ac:dyDescent="0.25">
      <c r="B525" s="32" t="s">
        <v>1514</v>
      </c>
    </row>
    <row r="526" spans="2:2" hidden="1" x14ac:dyDescent="0.25">
      <c r="B526" s="32" t="s">
        <v>1517</v>
      </c>
    </row>
    <row r="527" spans="2:2" hidden="1" x14ac:dyDescent="0.25">
      <c r="B527" s="32" t="s">
        <v>1520</v>
      </c>
    </row>
    <row r="528" spans="2:2" hidden="1" x14ac:dyDescent="0.25">
      <c r="B528" s="32" t="s">
        <v>1523</v>
      </c>
    </row>
    <row r="529" spans="2:2" hidden="1" x14ac:dyDescent="0.25">
      <c r="B529" s="32" t="s">
        <v>1526</v>
      </c>
    </row>
    <row r="530" spans="2:2" hidden="1" x14ac:dyDescent="0.25">
      <c r="B530" s="32" t="s">
        <v>1529</v>
      </c>
    </row>
    <row r="531" spans="2:2" hidden="1" x14ac:dyDescent="0.25">
      <c r="B531" s="32" t="s">
        <v>1532</v>
      </c>
    </row>
    <row r="532" spans="2:2" hidden="1" x14ac:dyDescent="0.25">
      <c r="B532" s="32" t="s">
        <v>1535</v>
      </c>
    </row>
    <row r="533" spans="2:2" hidden="1" x14ac:dyDescent="0.25">
      <c r="B533" s="32" t="s">
        <v>1538</v>
      </c>
    </row>
    <row r="534" spans="2:2" hidden="1" x14ac:dyDescent="0.25">
      <c r="B534" s="32" t="s">
        <v>1541</v>
      </c>
    </row>
    <row r="535" spans="2:2" hidden="1" x14ac:dyDescent="0.25">
      <c r="B535" s="32" t="s">
        <v>1544</v>
      </c>
    </row>
    <row r="536" spans="2:2" hidden="1" x14ac:dyDescent="0.25">
      <c r="B536" s="32" t="s">
        <v>1547</v>
      </c>
    </row>
    <row r="537" spans="2:2" hidden="1" x14ac:dyDescent="0.25">
      <c r="B537" s="32" t="s">
        <v>1550</v>
      </c>
    </row>
    <row r="538" spans="2:2" hidden="1" x14ac:dyDescent="0.25">
      <c r="B538" s="32" t="s">
        <v>1553</v>
      </c>
    </row>
    <row r="539" spans="2:2" hidden="1" x14ac:dyDescent="0.25">
      <c r="B539" s="32" t="s">
        <v>1556</v>
      </c>
    </row>
    <row r="540" spans="2:2" hidden="1" x14ac:dyDescent="0.25">
      <c r="B540" s="32" t="s">
        <v>1559</v>
      </c>
    </row>
    <row r="541" spans="2:2" hidden="1" x14ac:dyDescent="0.25">
      <c r="B541" s="32" t="s">
        <v>1562</v>
      </c>
    </row>
    <row r="542" spans="2:2" hidden="1" x14ac:dyDescent="0.25">
      <c r="B542" s="32" t="s">
        <v>1565</v>
      </c>
    </row>
    <row r="543" spans="2:2" hidden="1" x14ac:dyDescent="0.25">
      <c r="B543" s="32" t="s">
        <v>1568</v>
      </c>
    </row>
    <row r="544" spans="2:2" hidden="1" x14ac:dyDescent="0.25">
      <c r="B544" s="32" t="s">
        <v>1571</v>
      </c>
    </row>
    <row r="545" spans="2:2" hidden="1" x14ac:dyDescent="0.25">
      <c r="B545" s="32" t="s">
        <v>1574</v>
      </c>
    </row>
    <row r="546" spans="2:2" hidden="1" x14ac:dyDescent="0.25">
      <c r="B546" s="32" t="s">
        <v>1577</v>
      </c>
    </row>
    <row r="547" spans="2:2" hidden="1" x14ac:dyDescent="0.25">
      <c r="B547" s="32" t="s">
        <v>1580</v>
      </c>
    </row>
    <row r="548" spans="2:2" hidden="1" x14ac:dyDescent="0.25">
      <c r="B548" s="32" t="s">
        <v>1583</v>
      </c>
    </row>
    <row r="549" spans="2:2" hidden="1" x14ac:dyDescent="0.25">
      <c r="B549" s="32" t="s">
        <v>1586</v>
      </c>
    </row>
    <row r="550" spans="2:2" hidden="1" x14ac:dyDescent="0.25">
      <c r="B550" s="32" t="s">
        <v>1589</v>
      </c>
    </row>
    <row r="551" spans="2:2" hidden="1" x14ac:dyDescent="0.25">
      <c r="B551" s="32" t="s">
        <v>1592</v>
      </c>
    </row>
    <row r="552" spans="2:2" hidden="1" x14ac:dyDescent="0.25">
      <c r="B552" s="32" t="s">
        <v>1595</v>
      </c>
    </row>
    <row r="553" spans="2:2" hidden="1" x14ac:dyDescent="0.25">
      <c r="B553" s="32" t="s">
        <v>1598</v>
      </c>
    </row>
    <row r="554" spans="2:2" hidden="1" x14ac:dyDescent="0.25">
      <c r="B554" s="32" t="s">
        <v>1601</v>
      </c>
    </row>
    <row r="555" spans="2:2" hidden="1" x14ac:dyDescent="0.25">
      <c r="B555" s="32" t="s">
        <v>1604</v>
      </c>
    </row>
    <row r="556" spans="2:2" hidden="1" x14ac:dyDescent="0.25">
      <c r="B556" s="32" t="s">
        <v>1607</v>
      </c>
    </row>
    <row r="557" spans="2:2" hidden="1" x14ac:dyDescent="0.25">
      <c r="B557" s="32" t="s">
        <v>1609</v>
      </c>
    </row>
    <row r="558" spans="2:2" hidden="1" x14ac:dyDescent="0.25">
      <c r="B558" s="32" t="s">
        <v>1611</v>
      </c>
    </row>
    <row r="559" spans="2:2" hidden="1" x14ac:dyDescent="0.25">
      <c r="B559" s="32" t="s">
        <v>1613</v>
      </c>
    </row>
    <row r="560" spans="2:2" hidden="1" x14ac:dyDescent="0.25">
      <c r="B560" s="32" t="s">
        <v>1615</v>
      </c>
    </row>
    <row r="561" spans="2:2" hidden="1" x14ac:dyDescent="0.25">
      <c r="B561" s="32" t="s">
        <v>1618</v>
      </c>
    </row>
    <row r="562" spans="2:2" hidden="1" x14ac:dyDescent="0.25">
      <c r="B562" s="32" t="s">
        <v>1621</v>
      </c>
    </row>
    <row r="563" spans="2:2" hidden="1" x14ac:dyDescent="0.25">
      <c r="B563" s="32" t="s">
        <v>1624</v>
      </c>
    </row>
    <row r="564" spans="2:2" hidden="1" x14ac:dyDescent="0.25">
      <c r="B564" s="32" t="s">
        <v>1627</v>
      </c>
    </row>
    <row r="565" spans="2:2" hidden="1" x14ac:dyDescent="0.25">
      <c r="B565" s="32" t="s">
        <v>1630</v>
      </c>
    </row>
    <row r="566" spans="2:2" hidden="1" x14ac:dyDescent="0.25">
      <c r="B566" s="32" t="s">
        <v>1633</v>
      </c>
    </row>
    <row r="567" spans="2:2" hidden="1" x14ac:dyDescent="0.25">
      <c r="B567" s="32" t="s">
        <v>1636</v>
      </c>
    </row>
    <row r="568" spans="2:2" hidden="1" x14ac:dyDescent="0.25">
      <c r="B568" s="32" t="s">
        <v>1639</v>
      </c>
    </row>
    <row r="569" spans="2:2" hidden="1" x14ac:dyDescent="0.25">
      <c r="B569" s="32" t="s">
        <v>1642</v>
      </c>
    </row>
    <row r="570" spans="2:2" hidden="1" x14ac:dyDescent="0.25">
      <c r="B570" s="32" t="s">
        <v>1645</v>
      </c>
    </row>
    <row r="571" spans="2:2" hidden="1" x14ac:dyDescent="0.25">
      <c r="B571" s="32" t="s">
        <v>1648</v>
      </c>
    </row>
    <row r="572" spans="2:2" hidden="1" x14ac:dyDescent="0.25">
      <c r="B572" s="32" t="s">
        <v>1651</v>
      </c>
    </row>
    <row r="573" spans="2:2" hidden="1" x14ac:dyDescent="0.25">
      <c r="B573" s="32" t="s">
        <v>1654</v>
      </c>
    </row>
    <row r="574" spans="2:2" hidden="1" x14ac:dyDescent="0.25">
      <c r="B574" s="32" t="s">
        <v>1657</v>
      </c>
    </row>
    <row r="575" spans="2:2" hidden="1" x14ac:dyDescent="0.25">
      <c r="B575" s="32" t="s">
        <v>1660</v>
      </c>
    </row>
    <row r="576" spans="2:2" hidden="1" x14ac:dyDescent="0.25">
      <c r="B576" s="32" t="s">
        <v>1663</v>
      </c>
    </row>
    <row r="577" spans="2:2" hidden="1" x14ac:dyDescent="0.25">
      <c r="B577" s="32" t="s">
        <v>1666</v>
      </c>
    </row>
    <row r="578" spans="2:2" hidden="1" x14ac:dyDescent="0.25">
      <c r="B578" s="32" t="s">
        <v>1669</v>
      </c>
    </row>
    <row r="579" spans="2:2" hidden="1" x14ac:dyDescent="0.25">
      <c r="B579" s="32" t="s">
        <v>1672</v>
      </c>
    </row>
    <row r="580" spans="2:2" hidden="1" x14ac:dyDescent="0.25">
      <c r="B580" s="32" t="s">
        <v>1675</v>
      </c>
    </row>
    <row r="581" spans="2:2" hidden="1" x14ac:dyDescent="0.25">
      <c r="B581" s="32" t="s">
        <v>1678</v>
      </c>
    </row>
    <row r="582" spans="2:2" hidden="1" x14ac:dyDescent="0.25">
      <c r="B582" s="32" t="s">
        <v>1681</v>
      </c>
    </row>
    <row r="583" spans="2:2" hidden="1" x14ac:dyDescent="0.25">
      <c r="B583" s="32" t="s">
        <v>1684</v>
      </c>
    </row>
    <row r="584" spans="2:2" hidden="1" x14ac:dyDescent="0.25">
      <c r="B584" s="32" t="s">
        <v>1687</v>
      </c>
    </row>
    <row r="585" spans="2:2" hidden="1" x14ac:dyDescent="0.25">
      <c r="B585" s="32" t="s">
        <v>1690</v>
      </c>
    </row>
    <row r="586" spans="2:2" hidden="1" x14ac:dyDescent="0.25">
      <c r="B586" s="32" t="s">
        <v>1693</v>
      </c>
    </row>
    <row r="587" spans="2:2" hidden="1" x14ac:dyDescent="0.25">
      <c r="B587" s="32" t="s">
        <v>1696</v>
      </c>
    </row>
    <row r="588" spans="2:2" hidden="1" x14ac:dyDescent="0.25">
      <c r="B588" s="32" t="s">
        <v>1699</v>
      </c>
    </row>
    <row r="589" spans="2:2" hidden="1" x14ac:dyDescent="0.25">
      <c r="B589" s="32" t="s">
        <v>1702</v>
      </c>
    </row>
    <row r="590" spans="2:2" hidden="1" x14ac:dyDescent="0.25">
      <c r="B590" s="32" t="s">
        <v>1705</v>
      </c>
    </row>
    <row r="591" spans="2:2" hidden="1" x14ac:dyDescent="0.25">
      <c r="B591" s="32" t="s">
        <v>1708</v>
      </c>
    </row>
    <row r="592" spans="2:2" hidden="1" x14ac:dyDescent="0.25">
      <c r="B592" s="32" t="s">
        <v>1711</v>
      </c>
    </row>
    <row r="593" spans="2:2" hidden="1" x14ac:dyDescent="0.25">
      <c r="B593" s="32" t="s">
        <v>1714</v>
      </c>
    </row>
    <row r="594" spans="2:2" hidden="1" x14ac:dyDescent="0.25">
      <c r="B594" s="32" t="s">
        <v>1717</v>
      </c>
    </row>
    <row r="595" spans="2:2" hidden="1" x14ac:dyDescent="0.25">
      <c r="B595" s="32" t="s">
        <v>1720</v>
      </c>
    </row>
    <row r="596" spans="2:2" hidden="1" x14ac:dyDescent="0.25">
      <c r="B596" s="32" t="s">
        <v>1723</v>
      </c>
    </row>
    <row r="597" spans="2:2" hidden="1" x14ac:dyDescent="0.25">
      <c r="B597" s="32" t="s">
        <v>1726</v>
      </c>
    </row>
    <row r="598" spans="2:2" hidden="1" x14ac:dyDescent="0.25">
      <c r="B598" s="32" t="s">
        <v>1729</v>
      </c>
    </row>
    <row r="599" spans="2:2" hidden="1" x14ac:dyDescent="0.25">
      <c r="B599" s="32" t="s">
        <v>1732</v>
      </c>
    </row>
    <row r="600" spans="2:2" hidden="1" x14ac:dyDescent="0.25">
      <c r="B600" s="32" t="s">
        <v>1735</v>
      </c>
    </row>
    <row r="601" spans="2:2" hidden="1" x14ac:dyDescent="0.25">
      <c r="B601" s="32" t="s">
        <v>1738</v>
      </c>
    </row>
    <row r="602" spans="2:2" hidden="1" x14ac:dyDescent="0.25">
      <c r="B602" s="32" t="s">
        <v>1741</v>
      </c>
    </row>
    <row r="603" spans="2:2" hidden="1" x14ac:dyDescent="0.25">
      <c r="B603" s="32" t="s">
        <v>1744</v>
      </c>
    </row>
    <row r="604" spans="2:2" hidden="1" x14ac:dyDescent="0.25">
      <c r="B604" s="32" t="s">
        <v>1747</v>
      </c>
    </row>
    <row r="605" spans="2:2" hidden="1" x14ac:dyDescent="0.25">
      <c r="B605" s="32" t="s">
        <v>1750</v>
      </c>
    </row>
    <row r="606" spans="2:2" hidden="1" x14ac:dyDescent="0.25">
      <c r="B606" s="32" t="s">
        <v>1753</v>
      </c>
    </row>
    <row r="607" spans="2:2" hidden="1" x14ac:dyDescent="0.25">
      <c r="B607" s="32" t="s">
        <v>1756</v>
      </c>
    </row>
    <row r="608" spans="2:2" hidden="1" x14ac:dyDescent="0.25">
      <c r="B608" s="32" t="s">
        <v>1759</v>
      </c>
    </row>
    <row r="609" spans="2:2" hidden="1" x14ac:dyDescent="0.25">
      <c r="B609" s="32" t="s">
        <v>1762</v>
      </c>
    </row>
    <row r="610" spans="2:2" hidden="1" x14ac:dyDescent="0.25">
      <c r="B610" s="32" t="s">
        <v>1765</v>
      </c>
    </row>
    <row r="611" spans="2:2" hidden="1" x14ac:dyDescent="0.25">
      <c r="B611" s="32" t="s">
        <v>1768</v>
      </c>
    </row>
    <row r="612" spans="2:2" hidden="1" x14ac:dyDescent="0.25">
      <c r="B612" s="32" t="s">
        <v>1771</v>
      </c>
    </row>
    <row r="613" spans="2:2" hidden="1" x14ac:dyDescent="0.25">
      <c r="B613" s="32" t="s">
        <v>1774</v>
      </c>
    </row>
    <row r="614" spans="2:2" hidden="1" x14ac:dyDescent="0.25">
      <c r="B614" s="32" t="s">
        <v>1777</v>
      </c>
    </row>
    <row r="615" spans="2:2" hidden="1" x14ac:dyDescent="0.25">
      <c r="B615" s="32" t="s">
        <v>1780</v>
      </c>
    </row>
    <row r="616" spans="2:2" hidden="1" x14ac:dyDescent="0.25">
      <c r="B616" s="32" t="s">
        <v>1783</v>
      </c>
    </row>
    <row r="617" spans="2:2" hidden="1" x14ac:dyDescent="0.25">
      <c r="B617" s="32" t="s">
        <v>1786</v>
      </c>
    </row>
    <row r="618" spans="2:2" hidden="1" x14ac:dyDescent="0.25">
      <c r="B618" s="32" t="s">
        <v>1789</v>
      </c>
    </row>
    <row r="619" spans="2:2" hidden="1" x14ac:dyDescent="0.25">
      <c r="B619" s="32" t="s">
        <v>1792</v>
      </c>
    </row>
    <row r="620" spans="2:2" hidden="1" x14ac:dyDescent="0.25">
      <c r="B620" s="32" t="s">
        <v>1795</v>
      </c>
    </row>
    <row r="621" spans="2:2" hidden="1" x14ac:dyDescent="0.25">
      <c r="B621" s="32" t="s">
        <v>1798</v>
      </c>
    </row>
    <row r="622" spans="2:2" hidden="1" x14ac:dyDescent="0.25">
      <c r="B622" s="32" t="s">
        <v>1801</v>
      </c>
    </row>
    <row r="623" spans="2:2" hidden="1" x14ac:dyDescent="0.25">
      <c r="B623" s="32" t="s">
        <v>1804</v>
      </c>
    </row>
    <row r="624" spans="2:2" hidden="1" x14ac:dyDescent="0.25">
      <c r="B624" s="32" t="s">
        <v>1807</v>
      </c>
    </row>
    <row r="625" spans="2:2" hidden="1" x14ac:dyDescent="0.25">
      <c r="B625" s="32" t="s">
        <v>1810</v>
      </c>
    </row>
    <row r="626" spans="2:2" hidden="1" x14ac:dyDescent="0.25">
      <c r="B626" s="32" t="s">
        <v>1813</v>
      </c>
    </row>
    <row r="627" spans="2:2" hidden="1" x14ac:dyDescent="0.25">
      <c r="B627" s="32" t="s">
        <v>1816</v>
      </c>
    </row>
    <row r="628" spans="2:2" hidden="1" x14ac:dyDescent="0.25">
      <c r="B628" s="32" t="s">
        <v>1819</v>
      </c>
    </row>
    <row r="629" spans="2:2" hidden="1" x14ac:dyDescent="0.25">
      <c r="B629" s="32" t="s">
        <v>1822</v>
      </c>
    </row>
    <row r="630" spans="2:2" hidden="1" x14ac:dyDescent="0.25">
      <c r="B630" s="32" t="s">
        <v>1825</v>
      </c>
    </row>
    <row r="631" spans="2:2" hidden="1" x14ac:dyDescent="0.25">
      <c r="B631" s="32" t="s">
        <v>1828</v>
      </c>
    </row>
    <row r="632" spans="2:2" hidden="1" x14ac:dyDescent="0.25">
      <c r="B632" s="32" t="s">
        <v>1831</v>
      </c>
    </row>
    <row r="633" spans="2:2" hidden="1" x14ac:dyDescent="0.25">
      <c r="B633" s="32" t="s">
        <v>1834</v>
      </c>
    </row>
    <row r="634" spans="2:2" hidden="1" x14ac:dyDescent="0.25">
      <c r="B634" s="32" t="s">
        <v>1837</v>
      </c>
    </row>
    <row r="635" spans="2:2" hidden="1" x14ac:dyDescent="0.25">
      <c r="B635" s="32" t="s">
        <v>1840</v>
      </c>
    </row>
    <row r="636" spans="2:2" hidden="1" x14ac:dyDescent="0.25">
      <c r="B636" s="32" t="s">
        <v>1843</v>
      </c>
    </row>
    <row r="637" spans="2:2" hidden="1" x14ac:dyDescent="0.25">
      <c r="B637" s="32" t="s">
        <v>1846</v>
      </c>
    </row>
    <row r="638" spans="2:2" hidden="1" x14ac:dyDescent="0.25">
      <c r="B638" s="32" t="s">
        <v>1849</v>
      </c>
    </row>
    <row r="639" spans="2:2" hidden="1" x14ac:dyDescent="0.25">
      <c r="B639" s="32" t="s">
        <v>1852</v>
      </c>
    </row>
    <row r="640" spans="2:2" hidden="1" x14ac:dyDescent="0.25">
      <c r="B640" s="32" t="s">
        <v>1855</v>
      </c>
    </row>
    <row r="641" spans="2:2" hidden="1" x14ac:dyDescent="0.25">
      <c r="B641" s="32" t="s">
        <v>1858</v>
      </c>
    </row>
    <row r="642" spans="2:2" hidden="1" x14ac:dyDescent="0.25">
      <c r="B642" s="32" t="s">
        <v>1861</v>
      </c>
    </row>
    <row r="643" spans="2:2" hidden="1" x14ac:dyDescent="0.25">
      <c r="B643" s="32" t="s">
        <v>1864</v>
      </c>
    </row>
    <row r="644" spans="2:2" hidden="1" x14ac:dyDescent="0.25">
      <c r="B644" s="32" t="s">
        <v>1867</v>
      </c>
    </row>
    <row r="645" spans="2:2" hidden="1" x14ac:dyDescent="0.25">
      <c r="B645" s="32" t="s">
        <v>1870</v>
      </c>
    </row>
    <row r="646" spans="2:2" hidden="1" x14ac:dyDescent="0.25">
      <c r="B646" s="32" t="s">
        <v>1873</v>
      </c>
    </row>
    <row r="647" spans="2:2" hidden="1" x14ac:dyDescent="0.25">
      <c r="B647" s="32" t="s">
        <v>1876</v>
      </c>
    </row>
    <row r="648" spans="2:2" hidden="1" x14ac:dyDescent="0.25">
      <c r="B648" s="32" t="s">
        <v>1879</v>
      </c>
    </row>
    <row r="649" spans="2:2" hidden="1" x14ac:dyDescent="0.25">
      <c r="B649" s="32" t="s">
        <v>1882</v>
      </c>
    </row>
    <row r="650" spans="2:2" hidden="1" x14ac:dyDescent="0.25">
      <c r="B650" s="32" t="s">
        <v>1885</v>
      </c>
    </row>
    <row r="651" spans="2:2" hidden="1" x14ac:dyDescent="0.25">
      <c r="B651" s="32" t="s">
        <v>1888</v>
      </c>
    </row>
    <row r="652" spans="2:2" hidden="1" x14ac:dyDescent="0.25">
      <c r="B652" s="32" t="s">
        <v>1890</v>
      </c>
    </row>
    <row r="653" spans="2:2" hidden="1" x14ac:dyDescent="0.25">
      <c r="B653" s="32" t="s">
        <v>1892</v>
      </c>
    </row>
    <row r="654" spans="2:2" hidden="1" x14ac:dyDescent="0.25">
      <c r="B654" s="32" t="s">
        <v>1894</v>
      </c>
    </row>
    <row r="655" spans="2:2" hidden="1" x14ac:dyDescent="0.25">
      <c r="B655" s="32" t="s">
        <v>1897</v>
      </c>
    </row>
    <row r="656" spans="2:2" hidden="1" x14ac:dyDescent="0.25">
      <c r="B656" s="32" t="s">
        <v>1899</v>
      </c>
    </row>
    <row r="657" spans="2:2" hidden="1" x14ac:dyDescent="0.25">
      <c r="B657" s="32" t="s">
        <v>1901</v>
      </c>
    </row>
    <row r="658" spans="2:2" hidden="1" x14ac:dyDescent="0.25">
      <c r="B658" s="32" t="s">
        <v>1903</v>
      </c>
    </row>
    <row r="659" spans="2:2" hidden="1" x14ac:dyDescent="0.25">
      <c r="B659" s="32" t="s">
        <v>1905</v>
      </c>
    </row>
    <row r="660" spans="2:2" hidden="1" x14ac:dyDescent="0.25">
      <c r="B660" s="32" t="s">
        <v>1907</v>
      </c>
    </row>
    <row r="661" spans="2:2" hidden="1" x14ac:dyDescent="0.25">
      <c r="B661" s="32" t="s">
        <v>1909</v>
      </c>
    </row>
    <row r="662" spans="2:2" hidden="1" x14ac:dyDescent="0.25">
      <c r="B662" s="32" t="s">
        <v>1911</v>
      </c>
    </row>
    <row r="663" spans="2:2" hidden="1" x14ac:dyDescent="0.25">
      <c r="B663" s="32" t="s">
        <v>1913</v>
      </c>
    </row>
    <row r="664" spans="2:2" hidden="1" x14ac:dyDescent="0.25">
      <c r="B664" s="32" t="s">
        <v>1915</v>
      </c>
    </row>
    <row r="665" spans="2:2" hidden="1" x14ac:dyDescent="0.25">
      <c r="B665" s="32" t="s">
        <v>1917</v>
      </c>
    </row>
    <row r="666" spans="2:2" hidden="1" x14ac:dyDescent="0.25">
      <c r="B666" s="32" t="s">
        <v>1920</v>
      </c>
    </row>
    <row r="667" spans="2:2" hidden="1" x14ac:dyDescent="0.25">
      <c r="B667" s="32" t="s">
        <v>1923</v>
      </c>
    </row>
    <row r="668" spans="2:2" hidden="1" x14ac:dyDescent="0.25">
      <c r="B668" s="32" t="s">
        <v>1926</v>
      </c>
    </row>
    <row r="669" spans="2:2" hidden="1" x14ac:dyDescent="0.25">
      <c r="B669" s="32" t="s">
        <v>1929</v>
      </c>
    </row>
    <row r="670" spans="2:2" hidden="1" x14ac:dyDescent="0.25">
      <c r="B670" s="32" t="s">
        <v>1932</v>
      </c>
    </row>
    <row r="671" spans="2:2" hidden="1" x14ac:dyDescent="0.25">
      <c r="B671" s="32" t="s">
        <v>1935</v>
      </c>
    </row>
    <row r="672" spans="2:2" hidden="1" x14ac:dyDescent="0.25">
      <c r="B672" s="32" t="s">
        <v>1938</v>
      </c>
    </row>
    <row r="673" spans="2:2" hidden="1" x14ac:dyDescent="0.25">
      <c r="B673" s="32" t="s">
        <v>1941</v>
      </c>
    </row>
    <row r="674" spans="2:2" hidden="1" x14ac:dyDescent="0.25">
      <c r="B674" s="32" t="s">
        <v>1943</v>
      </c>
    </row>
    <row r="675" spans="2:2" hidden="1" x14ac:dyDescent="0.25">
      <c r="B675" s="32" t="s">
        <v>1946</v>
      </c>
    </row>
    <row r="676" spans="2:2" hidden="1" x14ac:dyDescent="0.25">
      <c r="B676" s="32" t="s">
        <v>1949</v>
      </c>
    </row>
    <row r="677" spans="2:2" hidden="1" x14ac:dyDescent="0.25">
      <c r="B677" s="32" t="s">
        <v>1952</v>
      </c>
    </row>
    <row r="678" spans="2:2" hidden="1" x14ac:dyDescent="0.25">
      <c r="B678" s="32" t="s">
        <v>1955</v>
      </c>
    </row>
    <row r="679" spans="2:2" hidden="1" x14ac:dyDescent="0.25">
      <c r="B679" s="32" t="s">
        <v>1958</v>
      </c>
    </row>
    <row r="680" spans="2:2" hidden="1" x14ac:dyDescent="0.25">
      <c r="B680" s="32" t="s">
        <v>1961</v>
      </c>
    </row>
    <row r="681" spans="2:2" hidden="1" x14ac:dyDescent="0.25">
      <c r="B681" s="32" t="s">
        <v>1964</v>
      </c>
    </row>
    <row r="682" spans="2:2" hidden="1" x14ac:dyDescent="0.25">
      <c r="B682" s="32" t="s">
        <v>1967</v>
      </c>
    </row>
    <row r="683" spans="2:2" hidden="1" x14ac:dyDescent="0.25">
      <c r="B683" s="32" t="s">
        <v>1970</v>
      </c>
    </row>
    <row r="684" spans="2:2" hidden="1" x14ac:dyDescent="0.25">
      <c r="B684" s="32" t="s">
        <v>1973</v>
      </c>
    </row>
    <row r="685" spans="2:2" hidden="1" x14ac:dyDescent="0.25">
      <c r="B685" s="32" t="s">
        <v>1976</v>
      </c>
    </row>
    <row r="686" spans="2:2" hidden="1" x14ac:dyDescent="0.25">
      <c r="B686" s="32" t="s">
        <v>1979</v>
      </c>
    </row>
    <row r="687" spans="2:2" hidden="1" x14ac:dyDescent="0.25">
      <c r="B687" s="32" t="s">
        <v>1982</v>
      </c>
    </row>
    <row r="688" spans="2:2" hidden="1" x14ac:dyDescent="0.25">
      <c r="B688" s="32" t="s">
        <v>1985</v>
      </c>
    </row>
    <row r="689" spans="2:2" hidden="1" x14ac:dyDescent="0.25">
      <c r="B689" s="32" t="s">
        <v>1988</v>
      </c>
    </row>
    <row r="690" spans="2:2" hidden="1" x14ac:dyDescent="0.25">
      <c r="B690" s="32" t="s">
        <v>1991</v>
      </c>
    </row>
    <row r="691" spans="2:2" hidden="1" x14ac:dyDescent="0.25">
      <c r="B691" s="32" t="s">
        <v>1994</v>
      </c>
    </row>
    <row r="692" spans="2:2" hidden="1" x14ac:dyDescent="0.25">
      <c r="B692" s="32" t="s">
        <v>1997</v>
      </c>
    </row>
    <row r="693" spans="2:2" hidden="1" x14ac:dyDescent="0.25">
      <c r="B693" s="32" t="s">
        <v>2000</v>
      </c>
    </row>
    <row r="694" spans="2:2" hidden="1" x14ac:dyDescent="0.25">
      <c r="B694" s="32" t="s">
        <v>2003</v>
      </c>
    </row>
    <row r="695" spans="2:2" hidden="1" x14ac:dyDescent="0.25">
      <c r="B695" s="32" t="s">
        <v>2006</v>
      </c>
    </row>
    <row r="696" spans="2:2" hidden="1" x14ac:dyDescent="0.25">
      <c r="B696" s="32" t="s">
        <v>2009</v>
      </c>
    </row>
    <row r="697" spans="2:2" hidden="1" x14ac:dyDescent="0.25">
      <c r="B697" s="32" t="s">
        <v>2012</v>
      </c>
    </row>
    <row r="698" spans="2:2" hidden="1" x14ac:dyDescent="0.25">
      <c r="B698" s="32" t="s">
        <v>2015</v>
      </c>
    </row>
    <row r="699" spans="2:2" hidden="1" x14ac:dyDescent="0.25">
      <c r="B699" s="32" t="s">
        <v>2018</v>
      </c>
    </row>
    <row r="700" spans="2:2" hidden="1" x14ac:dyDescent="0.25">
      <c r="B700" s="32" t="s">
        <v>2021</v>
      </c>
    </row>
    <row r="701" spans="2:2" hidden="1" x14ac:dyDescent="0.25">
      <c r="B701" s="32" t="s">
        <v>2024</v>
      </c>
    </row>
    <row r="702" spans="2:2" hidden="1" x14ac:dyDescent="0.25">
      <c r="B702" s="32" t="s">
        <v>2027</v>
      </c>
    </row>
    <row r="703" spans="2:2" hidden="1" x14ac:dyDescent="0.25">
      <c r="B703" s="32" t="s">
        <v>2030</v>
      </c>
    </row>
    <row r="704" spans="2:2" hidden="1" x14ac:dyDescent="0.25">
      <c r="B704" s="32" t="s">
        <v>2033</v>
      </c>
    </row>
    <row r="705" spans="2:2" hidden="1" x14ac:dyDescent="0.25">
      <c r="B705" s="32" t="s">
        <v>2036</v>
      </c>
    </row>
    <row r="706" spans="2:2" hidden="1" x14ac:dyDescent="0.25">
      <c r="B706" s="32" t="s">
        <v>2039</v>
      </c>
    </row>
    <row r="707" spans="2:2" hidden="1" x14ac:dyDescent="0.25">
      <c r="B707" s="32" t="s">
        <v>2042</v>
      </c>
    </row>
    <row r="708" spans="2:2" hidden="1" x14ac:dyDescent="0.25">
      <c r="B708" s="32" t="s">
        <v>2045</v>
      </c>
    </row>
    <row r="709" spans="2:2" hidden="1" x14ac:dyDescent="0.25">
      <c r="B709" s="32" t="s">
        <v>2048</v>
      </c>
    </row>
    <row r="710" spans="2:2" hidden="1" x14ac:dyDescent="0.25">
      <c r="B710" s="32" t="s">
        <v>2051</v>
      </c>
    </row>
    <row r="711" spans="2:2" hidden="1" x14ac:dyDescent="0.25">
      <c r="B711" s="32" t="s">
        <v>2054</v>
      </c>
    </row>
    <row r="712" spans="2:2" hidden="1" x14ac:dyDescent="0.25">
      <c r="B712" s="32" t="s">
        <v>2057</v>
      </c>
    </row>
    <row r="713" spans="2:2" hidden="1" x14ac:dyDescent="0.25">
      <c r="B713" s="32" t="s">
        <v>2060</v>
      </c>
    </row>
    <row r="714" spans="2:2" hidden="1" x14ac:dyDescent="0.25">
      <c r="B714" s="32" t="s">
        <v>2063</v>
      </c>
    </row>
    <row r="715" spans="2:2" hidden="1" x14ac:dyDescent="0.25">
      <c r="B715" s="32" t="s">
        <v>2066</v>
      </c>
    </row>
    <row r="716" spans="2:2" hidden="1" x14ac:dyDescent="0.25">
      <c r="B716" s="32" t="s">
        <v>2069</v>
      </c>
    </row>
    <row r="717" spans="2:2" hidden="1" x14ac:dyDescent="0.25">
      <c r="B717" s="32" t="s">
        <v>2072</v>
      </c>
    </row>
    <row r="718" spans="2:2" hidden="1" x14ac:dyDescent="0.25">
      <c r="B718" s="32" t="s">
        <v>2075</v>
      </c>
    </row>
    <row r="719" spans="2:2" hidden="1" x14ac:dyDescent="0.25">
      <c r="B719" s="32" t="s">
        <v>2078</v>
      </c>
    </row>
    <row r="720" spans="2:2" hidden="1" x14ac:dyDescent="0.25">
      <c r="B720" s="32" t="s">
        <v>2081</v>
      </c>
    </row>
    <row r="721" spans="2:2" hidden="1" x14ac:dyDescent="0.25">
      <c r="B721" s="32" t="s">
        <v>2084</v>
      </c>
    </row>
    <row r="722" spans="2:2" hidden="1" x14ac:dyDescent="0.25">
      <c r="B722" s="32" t="s">
        <v>2087</v>
      </c>
    </row>
    <row r="723" spans="2:2" hidden="1" x14ac:dyDescent="0.25">
      <c r="B723" s="32" t="s">
        <v>2090</v>
      </c>
    </row>
    <row r="724" spans="2:2" hidden="1" x14ac:dyDescent="0.25">
      <c r="B724" s="32" t="s">
        <v>2093</v>
      </c>
    </row>
    <row r="725" spans="2:2" hidden="1" x14ac:dyDescent="0.25">
      <c r="B725" s="32" t="s">
        <v>2096</v>
      </c>
    </row>
    <row r="726" spans="2:2" hidden="1" x14ac:dyDescent="0.25">
      <c r="B726" s="32" t="s">
        <v>2099</v>
      </c>
    </row>
    <row r="727" spans="2:2" hidden="1" x14ac:dyDescent="0.25">
      <c r="B727" s="32" t="s">
        <v>2102</v>
      </c>
    </row>
    <row r="728" spans="2:2" hidden="1" x14ac:dyDescent="0.25">
      <c r="B728" s="32" t="s">
        <v>2105</v>
      </c>
    </row>
  </sheetData>
  <sheetProtection formatCells="0" selectLockedCells="1"/>
  <mergeCells count="4">
    <mergeCell ref="C4:C6"/>
    <mergeCell ref="B3:C3"/>
    <mergeCell ref="B32:C32"/>
    <mergeCell ref="B31:C31"/>
  </mergeCells>
  <pageMargins left="0.25" right="0.25" top="0.75" bottom="0.75" header="0.3" footer="0.3"/>
  <pageSetup scale="65" orientation="portrait" r:id="rId1"/>
  <headerFooter>
    <oddFooter>Page &amp;P of &amp;N</oddFooter>
  </headerFooter>
  <rowBreaks count="1" manualBreakCount="1">
    <brk id="23"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8" r:id="rId4" name="Check Box 8">
              <controlPr defaultSize="0" autoFill="0" autoLine="0" autoPict="0">
                <anchor moveWithCells="1">
                  <from>
                    <xdr:col>2</xdr:col>
                    <xdr:colOff>114300</xdr:colOff>
                    <xdr:row>23</xdr:row>
                    <xdr:rowOff>600075</xdr:rowOff>
                  </from>
                  <to>
                    <xdr:col>2</xdr:col>
                    <xdr:colOff>723900</xdr:colOff>
                    <xdr:row>24</xdr:row>
                    <xdr:rowOff>466725</xdr:rowOff>
                  </to>
                </anchor>
              </controlPr>
            </control>
          </mc:Choice>
        </mc:AlternateContent>
        <mc:AlternateContent xmlns:mc="http://schemas.openxmlformats.org/markup-compatibility/2006">
          <mc:Choice Requires="x14">
            <control shapeId="5217" r:id="rId5" name="Check Box 97">
              <controlPr defaultSize="0" autoFill="0" autoLine="0" autoPict="0">
                <anchor moveWithCells="1">
                  <from>
                    <xdr:col>2</xdr:col>
                    <xdr:colOff>133350</xdr:colOff>
                    <xdr:row>25</xdr:row>
                    <xdr:rowOff>85725</xdr:rowOff>
                  </from>
                  <to>
                    <xdr:col>2</xdr:col>
                    <xdr:colOff>742950</xdr:colOff>
                    <xdr:row>25</xdr:row>
                    <xdr:rowOff>552450</xdr:rowOff>
                  </to>
                </anchor>
              </controlPr>
            </control>
          </mc:Choice>
        </mc:AlternateContent>
        <mc:AlternateContent xmlns:mc="http://schemas.openxmlformats.org/markup-compatibility/2006">
          <mc:Choice Requires="x14">
            <control shapeId="5218" r:id="rId6" name="Check Box 98">
              <controlPr defaultSize="0" autoFill="0" autoLine="0" autoPict="0">
                <anchor moveWithCells="1">
                  <from>
                    <xdr:col>2</xdr:col>
                    <xdr:colOff>161925</xdr:colOff>
                    <xdr:row>26</xdr:row>
                    <xdr:rowOff>0</xdr:rowOff>
                  </from>
                  <to>
                    <xdr:col>2</xdr:col>
                    <xdr:colOff>771525</xdr:colOff>
                    <xdr:row>27</xdr:row>
                    <xdr:rowOff>0</xdr:rowOff>
                  </to>
                </anchor>
              </controlPr>
            </control>
          </mc:Choice>
        </mc:AlternateContent>
        <mc:AlternateContent xmlns:mc="http://schemas.openxmlformats.org/markup-compatibility/2006">
          <mc:Choice Requires="x14">
            <control shapeId="5219" r:id="rId7" name="Check Box 99">
              <controlPr defaultSize="0" autoFill="0" autoLine="0" autoPict="0">
                <anchor moveWithCells="1">
                  <from>
                    <xdr:col>2</xdr:col>
                    <xdr:colOff>161925</xdr:colOff>
                    <xdr:row>27</xdr:row>
                    <xdr:rowOff>66675</xdr:rowOff>
                  </from>
                  <to>
                    <xdr:col>2</xdr:col>
                    <xdr:colOff>771525</xdr:colOff>
                    <xdr:row>27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8"/>
  <sheetViews>
    <sheetView topLeftCell="A658" workbookViewId="0">
      <selection activeCell="F2" sqref="F2:F688"/>
    </sheetView>
  </sheetViews>
  <sheetFormatPr defaultRowHeight="15" x14ac:dyDescent="0.25"/>
  <cols>
    <col min="1" max="1" width="12.85546875" style="3" bestFit="1" customWidth="1"/>
    <col min="2" max="2" width="16.42578125" style="3" bestFit="1" customWidth="1"/>
    <col min="3" max="3" width="16.28515625" style="3" bestFit="1" customWidth="1"/>
    <col min="4" max="4" width="9" style="3" bestFit="1" customWidth="1"/>
    <col min="5" max="5" width="35.140625" style="3" bestFit="1" customWidth="1"/>
    <col min="6" max="6" width="68" style="3" bestFit="1" customWidth="1"/>
    <col min="7" max="7" width="41.140625" style="3" bestFit="1" customWidth="1"/>
  </cols>
  <sheetData>
    <row r="1" spans="1:7" x14ac:dyDescent="0.25">
      <c r="A1" s="30" t="s">
        <v>68</v>
      </c>
      <c r="B1" s="30" t="s">
        <v>69</v>
      </c>
      <c r="C1" s="30" t="s">
        <v>70</v>
      </c>
      <c r="D1" s="30" t="s">
        <v>71</v>
      </c>
      <c r="E1" s="30" t="s">
        <v>72</v>
      </c>
      <c r="F1" s="30" t="s">
        <v>73</v>
      </c>
      <c r="G1" s="30" t="s">
        <v>74</v>
      </c>
    </row>
    <row r="2" spans="1:7" x14ac:dyDescent="0.25">
      <c r="A2" s="31">
        <v>610229</v>
      </c>
      <c r="B2" s="31">
        <v>6460</v>
      </c>
      <c r="C2" s="31" t="s">
        <v>75</v>
      </c>
      <c r="D2" s="31">
        <v>25871</v>
      </c>
      <c r="E2" s="32" t="s">
        <v>76</v>
      </c>
      <c r="F2" s="32" t="s">
        <v>77</v>
      </c>
      <c r="G2" s="32" t="s">
        <v>78</v>
      </c>
    </row>
    <row r="3" spans="1:7" x14ac:dyDescent="0.25">
      <c r="A3" s="31">
        <v>610038</v>
      </c>
      <c r="B3" s="31">
        <v>4480</v>
      </c>
      <c r="C3" s="31" t="s">
        <v>79</v>
      </c>
      <c r="D3" s="31">
        <v>24191</v>
      </c>
      <c r="E3" s="32" t="s">
        <v>80</v>
      </c>
      <c r="F3" s="32" t="s">
        <v>81</v>
      </c>
      <c r="G3" s="32" t="s">
        <v>82</v>
      </c>
    </row>
    <row r="4" spans="1:7" x14ac:dyDescent="0.25">
      <c r="A4" s="31">
        <v>400009</v>
      </c>
      <c r="B4" s="31">
        <v>2025</v>
      </c>
      <c r="C4" s="31" t="s">
        <v>83</v>
      </c>
      <c r="D4" s="31">
        <v>63011</v>
      </c>
      <c r="E4" s="32" t="s">
        <v>84</v>
      </c>
      <c r="F4" s="32" t="s">
        <v>85</v>
      </c>
      <c r="G4" s="32" t="s">
        <v>86</v>
      </c>
    </row>
    <row r="5" spans="1:7" x14ac:dyDescent="0.25">
      <c r="A5" s="31">
        <v>610281</v>
      </c>
      <c r="B5" s="31">
        <v>7010</v>
      </c>
      <c r="C5" s="31" t="s">
        <v>87</v>
      </c>
      <c r="D5" s="31">
        <v>26291</v>
      </c>
      <c r="E5" s="32" t="s">
        <v>88</v>
      </c>
      <c r="F5" s="32" t="s">
        <v>89</v>
      </c>
      <c r="G5" s="32" t="s">
        <v>90</v>
      </c>
    </row>
    <row r="6" spans="1:7" x14ac:dyDescent="0.25">
      <c r="A6" s="31">
        <v>610185</v>
      </c>
      <c r="B6" s="31">
        <v>6030</v>
      </c>
      <c r="C6" s="31" t="s">
        <v>91</v>
      </c>
      <c r="D6" s="31">
        <v>25471</v>
      </c>
      <c r="E6" s="32" t="s">
        <v>92</v>
      </c>
      <c r="F6" s="32" t="s">
        <v>93</v>
      </c>
      <c r="G6" s="32" t="s">
        <v>94</v>
      </c>
    </row>
    <row r="7" spans="1:7" x14ac:dyDescent="0.25">
      <c r="A7" s="31">
        <v>609993</v>
      </c>
      <c r="B7" s="31">
        <v>3980</v>
      </c>
      <c r="C7" s="31" t="s">
        <v>95</v>
      </c>
      <c r="D7" s="31">
        <v>23791</v>
      </c>
      <c r="E7" s="32" t="s">
        <v>96</v>
      </c>
      <c r="F7" s="32" t="s">
        <v>97</v>
      </c>
      <c r="G7" s="32" t="s">
        <v>98</v>
      </c>
    </row>
    <row r="8" spans="1:7" x14ac:dyDescent="0.25">
      <c r="A8" s="31">
        <v>610513</v>
      </c>
      <c r="B8" s="31">
        <v>1055</v>
      </c>
      <c r="C8" s="31" t="s">
        <v>99</v>
      </c>
      <c r="D8" s="31">
        <v>45231</v>
      </c>
      <c r="E8" s="32" t="s">
        <v>100</v>
      </c>
      <c r="F8" s="32" t="s">
        <v>101</v>
      </c>
      <c r="G8" s="32" t="s">
        <v>102</v>
      </c>
    </row>
    <row r="9" spans="1:7" x14ac:dyDescent="0.25">
      <c r="A9" s="31">
        <v>610334</v>
      </c>
      <c r="B9" s="31">
        <v>7690</v>
      </c>
      <c r="C9" s="31" t="s">
        <v>103</v>
      </c>
      <c r="D9" s="31">
        <v>46471</v>
      </c>
      <c r="E9" s="32" t="s">
        <v>104</v>
      </c>
      <c r="F9" s="32" t="s">
        <v>105</v>
      </c>
      <c r="G9" s="32" t="s">
        <v>106</v>
      </c>
    </row>
    <row r="10" spans="1:7" x14ac:dyDescent="0.25">
      <c r="A10" s="31">
        <v>400011</v>
      </c>
      <c r="B10" s="31">
        <v>4730</v>
      </c>
      <c r="C10" s="31" t="s">
        <v>107</v>
      </c>
      <c r="D10" s="31">
        <v>66151</v>
      </c>
      <c r="E10" s="32" t="s">
        <v>108</v>
      </c>
      <c r="F10" s="32" t="s">
        <v>109</v>
      </c>
      <c r="G10" s="32" t="s">
        <v>86</v>
      </c>
    </row>
    <row r="11" spans="1:7" x14ac:dyDescent="0.25">
      <c r="A11" s="31">
        <v>610212</v>
      </c>
      <c r="B11" s="31">
        <v>6290</v>
      </c>
      <c r="C11" s="31" t="s">
        <v>110</v>
      </c>
      <c r="D11" s="31">
        <v>32011</v>
      </c>
      <c r="E11" s="32" t="s">
        <v>111</v>
      </c>
      <c r="F11" s="32" t="s">
        <v>112</v>
      </c>
      <c r="G11" s="32" t="s">
        <v>113</v>
      </c>
    </row>
    <row r="12" spans="1:7" x14ac:dyDescent="0.25">
      <c r="A12" s="31">
        <v>609720</v>
      </c>
      <c r="B12" s="31">
        <v>1440</v>
      </c>
      <c r="C12" s="31" t="s">
        <v>114</v>
      </c>
      <c r="D12" s="31">
        <v>46221</v>
      </c>
      <c r="E12" s="32" t="s">
        <v>115</v>
      </c>
      <c r="F12" s="32" t="s">
        <v>116</v>
      </c>
      <c r="G12" s="32" t="s">
        <v>117</v>
      </c>
    </row>
    <row r="13" spans="1:7" x14ac:dyDescent="0.25">
      <c r="A13" s="31">
        <v>610342</v>
      </c>
      <c r="B13" s="31">
        <v>7790</v>
      </c>
      <c r="C13" s="31" t="s">
        <v>118</v>
      </c>
      <c r="D13" s="31">
        <v>29371</v>
      </c>
      <c r="E13" s="32" t="s">
        <v>119</v>
      </c>
      <c r="F13" s="32" t="s">
        <v>120</v>
      </c>
      <c r="G13" s="32" t="s">
        <v>78</v>
      </c>
    </row>
    <row r="14" spans="1:7" x14ac:dyDescent="0.25">
      <c r="A14" s="31">
        <v>610524</v>
      </c>
      <c r="B14" s="31">
        <v>8035</v>
      </c>
      <c r="C14" s="31" t="s">
        <v>121</v>
      </c>
      <c r="D14" s="31">
        <v>22041</v>
      </c>
      <c r="E14" s="32" t="s">
        <v>122</v>
      </c>
      <c r="F14" s="32" t="s">
        <v>123</v>
      </c>
      <c r="G14" s="32" t="s">
        <v>117</v>
      </c>
    </row>
    <row r="15" spans="1:7" x14ac:dyDescent="0.25">
      <c r="A15" s="31">
        <v>610209</v>
      </c>
      <c r="B15" s="31">
        <v>6270</v>
      </c>
      <c r="C15" s="31" t="s">
        <v>124</v>
      </c>
      <c r="D15" s="31">
        <v>25681</v>
      </c>
      <c r="E15" s="32" t="s">
        <v>125</v>
      </c>
      <c r="F15" s="32" t="s">
        <v>126</v>
      </c>
      <c r="G15" s="32" t="s">
        <v>113</v>
      </c>
    </row>
    <row r="16" spans="1:7" x14ac:dyDescent="0.25">
      <c r="A16" s="31">
        <v>609808</v>
      </c>
      <c r="B16" s="31">
        <v>2360</v>
      </c>
      <c r="C16" s="31" t="s">
        <v>127</v>
      </c>
      <c r="D16" s="31">
        <v>22301</v>
      </c>
      <c r="E16" s="32" t="s">
        <v>128</v>
      </c>
      <c r="F16" s="32" t="s">
        <v>129</v>
      </c>
      <c r="G16" s="32" t="s">
        <v>130</v>
      </c>
    </row>
    <row r="17" spans="1:7" x14ac:dyDescent="0.25">
      <c r="A17" s="31">
        <v>609799</v>
      </c>
      <c r="B17" s="31">
        <v>2270</v>
      </c>
      <c r="C17" s="31" t="s">
        <v>131</v>
      </c>
      <c r="D17" s="31">
        <v>22231</v>
      </c>
      <c r="E17" s="32" t="s">
        <v>132</v>
      </c>
      <c r="F17" s="32" t="s">
        <v>133</v>
      </c>
      <c r="G17" s="32" t="s">
        <v>134</v>
      </c>
    </row>
    <row r="18" spans="1:7" x14ac:dyDescent="0.25">
      <c r="A18" s="31">
        <v>609947</v>
      </c>
      <c r="B18" s="31">
        <v>3600</v>
      </c>
      <c r="C18" s="31" t="s">
        <v>135</v>
      </c>
      <c r="D18" s="31">
        <v>23391</v>
      </c>
      <c r="E18" s="32" t="s">
        <v>136</v>
      </c>
      <c r="F18" s="32" t="s">
        <v>137</v>
      </c>
      <c r="G18" s="32" t="s">
        <v>98</v>
      </c>
    </row>
    <row r="19" spans="1:7" x14ac:dyDescent="0.25">
      <c r="A19" s="31">
        <v>609963</v>
      </c>
      <c r="B19" s="31">
        <v>3730</v>
      </c>
      <c r="C19" s="31" t="s">
        <v>138</v>
      </c>
      <c r="D19" s="31">
        <v>23501</v>
      </c>
      <c r="E19" s="32" t="s">
        <v>139</v>
      </c>
      <c r="F19" s="32" t="s">
        <v>140</v>
      </c>
      <c r="G19" s="32" t="s">
        <v>134</v>
      </c>
    </row>
    <row r="20" spans="1:7" x14ac:dyDescent="0.25">
      <c r="A20" s="31">
        <v>610210</v>
      </c>
      <c r="B20" s="31">
        <v>6280</v>
      </c>
      <c r="C20" s="31" t="s">
        <v>141</v>
      </c>
      <c r="D20" s="31">
        <v>25691</v>
      </c>
      <c r="E20" s="32" t="s">
        <v>142</v>
      </c>
      <c r="F20" s="32" t="s">
        <v>143</v>
      </c>
      <c r="G20" s="32" t="s">
        <v>78</v>
      </c>
    </row>
    <row r="21" spans="1:7" x14ac:dyDescent="0.25">
      <c r="A21" s="31">
        <v>610028</v>
      </c>
      <c r="B21" s="31">
        <v>4360</v>
      </c>
      <c r="C21" s="31" t="s">
        <v>144</v>
      </c>
      <c r="D21" s="31">
        <v>24091</v>
      </c>
      <c r="E21" s="32" t="s">
        <v>145</v>
      </c>
      <c r="F21" s="32" t="s">
        <v>146</v>
      </c>
      <c r="G21" s="32" t="s">
        <v>130</v>
      </c>
    </row>
    <row r="22" spans="1:7" x14ac:dyDescent="0.25">
      <c r="A22" s="31">
        <v>610098</v>
      </c>
      <c r="B22" s="31">
        <v>5110</v>
      </c>
      <c r="C22" s="31" t="s">
        <v>147</v>
      </c>
      <c r="D22" s="31">
        <v>24691</v>
      </c>
      <c r="E22" s="32" t="s">
        <v>148</v>
      </c>
      <c r="F22" s="32" t="s">
        <v>149</v>
      </c>
      <c r="G22" s="32" t="s">
        <v>150</v>
      </c>
    </row>
    <row r="23" spans="1:7" x14ac:dyDescent="0.25">
      <c r="A23" s="31">
        <v>609788</v>
      </c>
      <c r="B23" s="31">
        <v>2150</v>
      </c>
      <c r="C23" s="31" t="s">
        <v>151</v>
      </c>
      <c r="D23" s="31">
        <v>22131</v>
      </c>
      <c r="E23" s="32" t="s">
        <v>152</v>
      </c>
      <c r="F23" s="32" t="s">
        <v>153</v>
      </c>
      <c r="G23" s="32" t="s">
        <v>130</v>
      </c>
    </row>
    <row r="24" spans="1:7" x14ac:dyDescent="0.25">
      <c r="A24" s="31">
        <v>610388</v>
      </c>
      <c r="B24" s="31">
        <v>1125</v>
      </c>
      <c r="C24" s="31" t="s">
        <v>154</v>
      </c>
      <c r="D24" s="31">
        <v>66301</v>
      </c>
      <c r="E24" s="32" t="s">
        <v>155</v>
      </c>
      <c r="F24" s="32" t="s">
        <v>156</v>
      </c>
      <c r="G24" s="32" t="s">
        <v>157</v>
      </c>
    </row>
    <row r="25" spans="1:7" x14ac:dyDescent="0.25">
      <c r="A25" s="31">
        <v>609683</v>
      </c>
      <c r="B25" s="31">
        <v>1120</v>
      </c>
      <c r="C25" s="31" t="s">
        <v>158</v>
      </c>
      <c r="D25" s="31">
        <v>66011</v>
      </c>
      <c r="E25" s="32" t="s">
        <v>159</v>
      </c>
      <c r="F25" s="32" t="s">
        <v>160</v>
      </c>
      <c r="G25" s="32" t="s">
        <v>157</v>
      </c>
    </row>
    <row r="26" spans="1:7" x14ac:dyDescent="0.25">
      <c r="A26" s="31">
        <v>400012</v>
      </c>
      <c r="B26" s="31">
        <v>2035</v>
      </c>
      <c r="C26" s="31" t="s">
        <v>161</v>
      </c>
      <c r="D26" s="31">
        <v>66551</v>
      </c>
      <c r="E26" s="32" t="s">
        <v>162</v>
      </c>
      <c r="F26" s="32" t="s">
        <v>163</v>
      </c>
      <c r="G26" s="32" t="s">
        <v>86</v>
      </c>
    </row>
    <row r="27" spans="1:7" x14ac:dyDescent="0.25">
      <c r="A27" s="31">
        <v>610131</v>
      </c>
      <c r="B27" s="31">
        <v>5450</v>
      </c>
      <c r="C27" s="31" t="s">
        <v>164</v>
      </c>
      <c r="D27" s="31">
        <v>24981</v>
      </c>
      <c r="E27" s="32" t="s">
        <v>165</v>
      </c>
      <c r="F27" s="32" t="s">
        <v>166</v>
      </c>
      <c r="G27" s="32" t="s">
        <v>167</v>
      </c>
    </row>
    <row r="28" spans="1:7" x14ac:dyDescent="0.25">
      <c r="A28" s="31">
        <v>610316</v>
      </c>
      <c r="B28" s="31">
        <v>7450</v>
      </c>
      <c r="C28" s="31" t="s">
        <v>168</v>
      </c>
      <c r="D28" s="31">
        <v>26441</v>
      </c>
      <c r="E28" s="32" t="s">
        <v>169</v>
      </c>
      <c r="F28" s="32" t="s">
        <v>170</v>
      </c>
      <c r="G28" s="32" t="s">
        <v>90</v>
      </c>
    </row>
    <row r="29" spans="1:7" x14ac:dyDescent="0.25">
      <c r="A29" s="31">
        <v>609780</v>
      </c>
      <c r="B29" s="31">
        <v>2090</v>
      </c>
      <c r="C29" s="31" t="s">
        <v>171</v>
      </c>
      <c r="D29" s="31">
        <v>41111</v>
      </c>
      <c r="E29" s="32" t="s">
        <v>172</v>
      </c>
      <c r="F29" s="32" t="s">
        <v>173</v>
      </c>
      <c r="G29" s="32" t="s">
        <v>82</v>
      </c>
    </row>
    <row r="30" spans="1:7" x14ac:dyDescent="0.25">
      <c r="A30" s="31">
        <v>610339</v>
      </c>
      <c r="B30" s="31">
        <v>7760</v>
      </c>
      <c r="C30" s="31" t="s">
        <v>174</v>
      </c>
      <c r="D30" s="31">
        <v>26521</v>
      </c>
      <c r="E30" s="32" t="s">
        <v>175</v>
      </c>
      <c r="F30" s="32" t="s">
        <v>176</v>
      </c>
      <c r="G30" s="32" t="s">
        <v>177</v>
      </c>
    </row>
    <row r="31" spans="1:7" x14ac:dyDescent="0.25">
      <c r="A31" s="31">
        <v>610320</v>
      </c>
      <c r="B31" s="31">
        <v>7510</v>
      </c>
      <c r="C31" s="31" t="s">
        <v>178</v>
      </c>
      <c r="D31" s="31">
        <v>26481</v>
      </c>
      <c r="E31" s="32" t="s">
        <v>179</v>
      </c>
      <c r="F31" s="32" t="s">
        <v>180</v>
      </c>
      <c r="G31" s="32" t="s">
        <v>78</v>
      </c>
    </row>
    <row r="32" spans="1:7" x14ac:dyDescent="0.25">
      <c r="A32" s="31">
        <v>609837</v>
      </c>
      <c r="B32" s="31">
        <v>2630</v>
      </c>
      <c r="C32" s="31" t="s">
        <v>181</v>
      </c>
      <c r="D32" s="31">
        <v>22551</v>
      </c>
      <c r="E32" s="32" t="s">
        <v>182</v>
      </c>
      <c r="F32" s="32" t="s">
        <v>183</v>
      </c>
      <c r="G32" s="32" t="s">
        <v>184</v>
      </c>
    </row>
    <row r="33" spans="1:7" x14ac:dyDescent="0.25">
      <c r="A33" s="31">
        <v>610060</v>
      </c>
      <c r="B33" s="31">
        <v>4690</v>
      </c>
      <c r="C33" s="31" t="s">
        <v>185</v>
      </c>
      <c r="D33" s="31">
        <v>29171</v>
      </c>
      <c r="E33" s="32" t="s">
        <v>186</v>
      </c>
      <c r="F33" s="32" t="s">
        <v>187</v>
      </c>
      <c r="G33" s="32" t="s">
        <v>78</v>
      </c>
    </row>
    <row r="34" spans="1:7" x14ac:dyDescent="0.25">
      <c r="A34" s="31">
        <v>609869</v>
      </c>
      <c r="B34" s="31">
        <v>2900</v>
      </c>
      <c r="C34" s="31" t="s">
        <v>188</v>
      </c>
      <c r="D34" s="31">
        <v>22841</v>
      </c>
      <c r="E34" s="32" t="s">
        <v>189</v>
      </c>
      <c r="F34" s="32" t="s">
        <v>190</v>
      </c>
      <c r="G34" s="32" t="s">
        <v>177</v>
      </c>
    </row>
    <row r="35" spans="1:7" x14ac:dyDescent="0.25">
      <c r="A35" s="31">
        <v>610084</v>
      </c>
      <c r="B35" s="31">
        <v>4960</v>
      </c>
      <c r="C35" s="31" t="s">
        <v>191</v>
      </c>
      <c r="D35" s="31">
        <v>29211</v>
      </c>
      <c r="E35" s="32" t="s">
        <v>192</v>
      </c>
      <c r="F35" s="32" t="s">
        <v>193</v>
      </c>
      <c r="G35" s="32" t="s">
        <v>130</v>
      </c>
    </row>
    <row r="36" spans="1:7" x14ac:dyDescent="0.25">
      <c r="A36" s="31">
        <v>610277</v>
      </c>
      <c r="B36" s="31">
        <v>6960</v>
      </c>
      <c r="C36" s="31" t="s">
        <v>194</v>
      </c>
      <c r="D36" s="31">
        <v>26261</v>
      </c>
      <c r="E36" s="32" t="s">
        <v>195</v>
      </c>
      <c r="F36" s="32" t="s">
        <v>196</v>
      </c>
      <c r="G36" s="32" t="s">
        <v>184</v>
      </c>
    </row>
    <row r="37" spans="1:7" x14ac:dyDescent="0.25">
      <c r="A37" s="31">
        <v>400010</v>
      </c>
      <c r="B37" s="31">
        <v>7950</v>
      </c>
      <c r="C37" s="31" t="s">
        <v>197</v>
      </c>
      <c r="D37" s="31">
        <v>66291</v>
      </c>
      <c r="E37" s="32" t="s">
        <v>198</v>
      </c>
      <c r="F37" s="32" t="s">
        <v>199</v>
      </c>
      <c r="G37" s="32" t="s">
        <v>86</v>
      </c>
    </row>
    <row r="38" spans="1:7" x14ac:dyDescent="0.25">
      <c r="A38" s="31">
        <v>609951</v>
      </c>
      <c r="B38" s="31">
        <v>3640</v>
      </c>
      <c r="C38" s="31" t="s">
        <v>200</v>
      </c>
      <c r="D38" s="31">
        <v>23421</v>
      </c>
      <c r="E38" s="32" t="s">
        <v>201</v>
      </c>
      <c r="F38" s="32" t="s">
        <v>202</v>
      </c>
      <c r="G38" s="32" t="s">
        <v>184</v>
      </c>
    </row>
    <row r="39" spans="1:7" x14ac:dyDescent="0.25">
      <c r="A39" s="31">
        <v>610161</v>
      </c>
      <c r="B39" s="31">
        <v>5750</v>
      </c>
      <c r="C39" s="31" t="s">
        <v>203</v>
      </c>
      <c r="D39" s="31">
        <v>25261</v>
      </c>
      <c r="E39" s="32" t="s">
        <v>204</v>
      </c>
      <c r="F39" s="32" t="s">
        <v>205</v>
      </c>
      <c r="G39" s="32" t="s">
        <v>177</v>
      </c>
    </row>
    <row r="40" spans="1:7" x14ac:dyDescent="0.25">
      <c r="A40" s="31">
        <v>610171</v>
      </c>
      <c r="B40" s="31">
        <v>5880</v>
      </c>
      <c r="C40" s="31" t="s">
        <v>206</v>
      </c>
      <c r="D40" s="31">
        <v>25331</v>
      </c>
      <c r="E40" s="32" t="s">
        <v>207</v>
      </c>
      <c r="F40" s="32" t="s">
        <v>208</v>
      </c>
      <c r="G40" s="32" t="s">
        <v>90</v>
      </c>
    </row>
    <row r="41" spans="1:7" x14ac:dyDescent="0.25">
      <c r="A41" s="31">
        <v>610037</v>
      </c>
      <c r="B41" s="31">
        <v>4470</v>
      </c>
      <c r="C41" s="31" t="s">
        <v>209</v>
      </c>
      <c r="D41" s="31">
        <v>24171</v>
      </c>
      <c r="E41" s="32" t="s">
        <v>210</v>
      </c>
      <c r="F41" s="32" t="s">
        <v>211</v>
      </c>
      <c r="G41" s="32" t="s">
        <v>98</v>
      </c>
    </row>
    <row r="42" spans="1:7" x14ac:dyDescent="0.25">
      <c r="A42" s="31">
        <v>609887</v>
      </c>
      <c r="B42" s="31">
        <v>3040</v>
      </c>
      <c r="C42" s="31" t="s">
        <v>212</v>
      </c>
      <c r="D42" s="31">
        <v>22971</v>
      </c>
      <c r="E42" s="32" t="s">
        <v>213</v>
      </c>
      <c r="F42" s="32" t="s">
        <v>214</v>
      </c>
      <c r="G42" s="32" t="s">
        <v>90</v>
      </c>
    </row>
    <row r="43" spans="1:7" x14ac:dyDescent="0.25">
      <c r="A43" s="31">
        <v>609836</v>
      </c>
      <c r="B43" s="31">
        <v>2620</v>
      </c>
      <c r="C43" s="31" t="s">
        <v>215</v>
      </c>
      <c r="D43" s="31">
        <v>22541</v>
      </c>
      <c r="E43" s="32" t="s">
        <v>216</v>
      </c>
      <c r="F43" s="32" t="s">
        <v>217</v>
      </c>
      <c r="G43" s="32" t="s">
        <v>113</v>
      </c>
    </row>
    <row r="44" spans="1:7" x14ac:dyDescent="0.25">
      <c r="A44" s="31">
        <v>610268</v>
      </c>
      <c r="B44" s="31">
        <v>6900</v>
      </c>
      <c r="C44" s="31" t="s">
        <v>218</v>
      </c>
      <c r="D44" s="31">
        <v>26191</v>
      </c>
      <c r="E44" s="32" t="s">
        <v>219</v>
      </c>
      <c r="F44" s="32" t="s">
        <v>220</v>
      </c>
      <c r="G44" s="32" t="s">
        <v>90</v>
      </c>
    </row>
    <row r="45" spans="1:7" x14ac:dyDescent="0.25">
      <c r="A45" s="31">
        <v>609941</v>
      </c>
      <c r="B45" s="31">
        <v>3550</v>
      </c>
      <c r="C45" s="31" t="s">
        <v>221</v>
      </c>
      <c r="D45" s="31">
        <v>29111</v>
      </c>
      <c r="E45" s="32" t="s">
        <v>222</v>
      </c>
      <c r="F45" s="32" t="s">
        <v>223</v>
      </c>
      <c r="G45" s="32" t="s">
        <v>177</v>
      </c>
    </row>
    <row r="46" spans="1:7" x14ac:dyDescent="0.25">
      <c r="A46" s="31">
        <v>610287</v>
      </c>
      <c r="B46" s="31">
        <v>7100</v>
      </c>
      <c r="C46" s="31" t="s">
        <v>224</v>
      </c>
      <c r="D46" s="31">
        <v>32081</v>
      </c>
      <c r="E46" s="32" t="s">
        <v>225</v>
      </c>
      <c r="F46" s="32" t="s">
        <v>226</v>
      </c>
      <c r="G46" s="32" t="s">
        <v>94</v>
      </c>
    </row>
    <row r="47" spans="1:7" x14ac:dyDescent="0.25">
      <c r="A47" s="31">
        <v>400013</v>
      </c>
      <c r="B47" s="31">
        <v>7803</v>
      </c>
      <c r="C47" s="31" t="s">
        <v>227</v>
      </c>
      <c r="D47" s="31">
        <v>66254</v>
      </c>
      <c r="E47" s="32" t="s">
        <v>228</v>
      </c>
      <c r="F47" s="32" t="s">
        <v>229</v>
      </c>
      <c r="G47" s="32" t="s">
        <v>86</v>
      </c>
    </row>
    <row r="48" spans="1:7" x14ac:dyDescent="0.25">
      <c r="A48" s="31">
        <v>400017</v>
      </c>
      <c r="B48" s="31">
        <v>3500</v>
      </c>
      <c r="C48" s="31" t="s">
        <v>227</v>
      </c>
      <c r="D48" s="31">
        <v>66351</v>
      </c>
      <c r="E48" s="32" t="s">
        <v>230</v>
      </c>
      <c r="F48" s="32" t="s">
        <v>231</v>
      </c>
      <c r="G48" s="32" t="s">
        <v>86</v>
      </c>
    </row>
    <row r="49" spans="1:7" x14ac:dyDescent="0.25">
      <c r="A49" s="31">
        <v>400015</v>
      </c>
      <c r="B49" s="31">
        <v>7800</v>
      </c>
      <c r="C49" s="31" t="s">
        <v>227</v>
      </c>
      <c r="D49" s="31">
        <v>66251</v>
      </c>
      <c r="E49" s="32" t="s">
        <v>232</v>
      </c>
      <c r="F49" s="32" t="s">
        <v>233</v>
      </c>
      <c r="G49" s="32" t="s">
        <v>86</v>
      </c>
    </row>
    <row r="50" spans="1:7" x14ac:dyDescent="0.25">
      <c r="A50" s="31">
        <v>609820</v>
      </c>
      <c r="B50" s="31">
        <v>2470</v>
      </c>
      <c r="C50" s="31" t="s">
        <v>234</v>
      </c>
      <c r="D50" s="31">
        <v>22421</v>
      </c>
      <c r="E50" s="32" t="s">
        <v>235</v>
      </c>
      <c r="F50" s="32" t="s">
        <v>236</v>
      </c>
      <c r="G50" s="32" t="s">
        <v>134</v>
      </c>
    </row>
    <row r="51" spans="1:7" x14ac:dyDescent="0.25">
      <c r="A51" s="31">
        <v>400018</v>
      </c>
      <c r="B51" s="31">
        <v>7020</v>
      </c>
      <c r="C51" s="31" t="s">
        <v>237</v>
      </c>
      <c r="D51" s="31">
        <v>66411</v>
      </c>
      <c r="E51" s="32" t="s">
        <v>238</v>
      </c>
      <c r="F51" s="32" t="s">
        <v>239</v>
      </c>
      <c r="G51" s="32" t="s">
        <v>106</v>
      </c>
    </row>
    <row r="52" spans="1:7" x14ac:dyDescent="0.25">
      <c r="A52" s="31">
        <v>610169</v>
      </c>
      <c r="B52" s="31">
        <v>5830</v>
      </c>
      <c r="C52" s="31" t="s">
        <v>240</v>
      </c>
      <c r="D52" s="31">
        <v>25321</v>
      </c>
      <c r="E52" s="32" t="s">
        <v>241</v>
      </c>
      <c r="F52" s="32" t="s">
        <v>242</v>
      </c>
      <c r="G52" s="32" t="s">
        <v>184</v>
      </c>
    </row>
    <row r="53" spans="1:7" x14ac:dyDescent="0.25">
      <c r="A53" s="31">
        <v>610501</v>
      </c>
      <c r="B53" s="31">
        <v>1065</v>
      </c>
      <c r="C53" s="31" t="s">
        <v>243</v>
      </c>
      <c r="D53" s="31">
        <v>49141</v>
      </c>
      <c r="E53" s="32" t="s">
        <v>244</v>
      </c>
      <c r="F53" s="32" t="s">
        <v>245</v>
      </c>
      <c r="G53" s="32" t="s">
        <v>106</v>
      </c>
    </row>
    <row r="54" spans="1:7" x14ac:dyDescent="0.25">
      <c r="A54" s="31">
        <v>609786</v>
      </c>
      <c r="B54" s="31">
        <v>2130</v>
      </c>
      <c r="C54" s="31" t="s">
        <v>246</v>
      </c>
      <c r="D54" s="31">
        <v>22101</v>
      </c>
      <c r="E54" s="32" t="s">
        <v>247</v>
      </c>
      <c r="F54" s="32" t="s">
        <v>248</v>
      </c>
      <c r="G54" s="32" t="s">
        <v>90</v>
      </c>
    </row>
    <row r="55" spans="1:7" x14ac:dyDescent="0.25">
      <c r="A55" s="31">
        <v>610556</v>
      </c>
      <c r="B55" s="31">
        <v>8686</v>
      </c>
      <c r="C55" s="31" t="s">
        <v>249</v>
      </c>
      <c r="D55" s="31">
        <v>66301</v>
      </c>
      <c r="E55" s="32" t="s">
        <v>250</v>
      </c>
      <c r="F55" s="32" t="s">
        <v>251</v>
      </c>
      <c r="G55" s="32" t="s">
        <v>157</v>
      </c>
    </row>
    <row r="56" spans="1:7" x14ac:dyDescent="0.25">
      <c r="A56" s="31">
        <v>610555</v>
      </c>
      <c r="B56" s="31">
        <v>8685</v>
      </c>
      <c r="C56" s="31" t="s">
        <v>252</v>
      </c>
      <c r="D56" s="31">
        <v>66301</v>
      </c>
      <c r="E56" s="32" t="s">
        <v>253</v>
      </c>
      <c r="F56" s="32" t="s">
        <v>254</v>
      </c>
      <c r="G56" s="32" t="s">
        <v>157</v>
      </c>
    </row>
    <row r="57" spans="1:7" x14ac:dyDescent="0.25">
      <c r="A57" s="31">
        <v>610549</v>
      </c>
      <c r="B57" s="31">
        <v>8679</v>
      </c>
      <c r="C57" s="31" t="s">
        <v>255</v>
      </c>
      <c r="D57" s="31">
        <v>66011</v>
      </c>
      <c r="E57" s="32" t="s">
        <v>256</v>
      </c>
      <c r="F57" s="32" t="s">
        <v>257</v>
      </c>
      <c r="G57" s="32" t="s">
        <v>157</v>
      </c>
    </row>
    <row r="58" spans="1:7" x14ac:dyDescent="0.25">
      <c r="A58" s="31">
        <v>610550</v>
      </c>
      <c r="B58" s="31">
        <v>8680</v>
      </c>
      <c r="C58" s="31" t="s">
        <v>255</v>
      </c>
      <c r="D58" s="31">
        <v>66011</v>
      </c>
      <c r="E58" s="32" t="s">
        <v>258</v>
      </c>
      <c r="F58" s="32" t="s">
        <v>259</v>
      </c>
      <c r="G58" s="32" t="s">
        <v>157</v>
      </c>
    </row>
    <row r="59" spans="1:7" x14ac:dyDescent="0.25">
      <c r="A59" s="31">
        <v>609871</v>
      </c>
      <c r="B59" s="31">
        <v>2920</v>
      </c>
      <c r="C59" s="31" t="s">
        <v>260</v>
      </c>
      <c r="D59" s="31">
        <v>26731</v>
      </c>
      <c r="E59" s="32" t="s">
        <v>261</v>
      </c>
      <c r="F59" s="32" t="s">
        <v>262</v>
      </c>
      <c r="G59" s="32" t="s">
        <v>130</v>
      </c>
    </row>
    <row r="60" spans="1:7" x14ac:dyDescent="0.25">
      <c r="A60" s="31">
        <v>609922</v>
      </c>
      <c r="B60" s="31">
        <v>3390</v>
      </c>
      <c r="C60" s="31" t="s">
        <v>263</v>
      </c>
      <c r="D60" s="31">
        <v>26771</v>
      </c>
      <c r="E60" s="32" t="s">
        <v>264</v>
      </c>
      <c r="F60" s="32" t="s">
        <v>265</v>
      </c>
      <c r="G60" s="32" t="s">
        <v>82</v>
      </c>
    </row>
    <row r="61" spans="1:7" x14ac:dyDescent="0.25">
      <c r="A61" s="31">
        <v>609764</v>
      </c>
      <c r="B61" s="31">
        <v>1890</v>
      </c>
      <c r="C61" s="31" t="s">
        <v>266</v>
      </c>
      <c r="D61" s="31">
        <v>46421</v>
      </c>
      <c r="E61" s="32" t="s">
        <v>267</v>
      </c>
      <c r="F61" s="32" t="s">
        <v>268</v>
      </c>
      <c r="G61" s="32" t="s">
        <v>106</v>
      </c>
    </row>
    <row r="62" spans="1:7" x14ac:dyDescent="0.25">
      <c r="A62" s="31">
        <v>610265</v>
      </c>
      <c r="B62" s="31">
        <v>6880</v>
      </c>
      <c r="C62" s="31" t="s">
        <v>269</v>
      </c>
      <c r="D62" s="31">
        <v>26161</v>
      </c>
      <c r="E62" s="32" t="s">
        <v>270</v>
      </c>
      <c r="F62" s="32" t="s">
        <v>271</v>
      </c>
      <c r="G62" s="32" t="s">
        <v>177</v>
      </c>
    </row>
    <row r="63" spans="1:7" x14ac:dyDescent="0.25">
      <c r="A63" s="31">
        <v>610290</v>
      </c>
      <c r="B63" s="31">
        <v>7150</v>
      </c>
      <c r="C63" s="31" t="s">
        <v>272</v>
      </c>
      <c r="D63" s="31">
        <v>26321</v>
      </c>
      <c r="E63" s="32" t="s">
        <v>273</v>
      </c>
      <c r="F63" s="32" t="s">
        <v>274</v>
      </c>
      <c r="G63" s="32" t="s">
        <v>177</v>
      </c>
    </row>
    <row r="64" spans="1:7" x14ac:dyDescent="0.25">
      <c r="A64" s="31">
        <v>610076</v>
      </c>
      <c r="B64" s="31">
        <v>4870</v>
      </c>
      <c r="C64" s="31" t="s">
        <v>275</v>
      </c>
      <c r="D64" s="31">
        <v>24551</v>
      </c>
      <c r="E64" s="32" t="s">
        <v>276</v>
      </c>
      <c r="F64" s="32" t="s">
        <v>277</v>
      </c>
      <c r="G64" s="32" t="s">
        <v>78</v>
      </c>
    </row>
    <row r="65" spans="1:7" x14ac:dyDescent="0.25">
      <c r="A65" s="31">
        <v>610370</v>
      </c>
      <c r="B65" s="31">
        <v>1020</v>
      </c>
      <c r="C65" s="31" t="s">
        <v>278</v>
      </c>
      <c r="D65" s="31">
        <v>46011</v>
      </c>
      <c r="E65" s="32" t="s">
        <v>279</v>
      </c>
      <c r="F65" s="32" t="s">
        <v>280</v>
      </c>
      <c r="G65" s="32" t="s">
        <v>106</v>
      </c>
    </row>
    <row r="66" spans="1:7" x14ac:dyDescent="0.25">
      <c r="A66" s="31">
        <v>610150</v>
      </c>
      <c r="B66" s="31">
        <v>5650</v>
      </c>
      <c r="C66" s="31" t="s">
        <v>281</v>
      </c>
      <c r="D66" s="31">
        <v>25161</v>
      </c>
      <c r="E66" s="32" t="s">
        <v>282</v>
      </c>
      <c r="F66" s="32" t="s">
        <v>283</v>
      </c>
      <c r="G66" s="32" t="s">
        <v>184</v>
      </c>
    </row>
    <row r="67" spans="1:7" x14ac:dyDescent="0.25">
      <c r="A67" s="31">
        <v>400072</v>
      </c>
      <c r="B67" s="31">
        <v>4520</v>
      </c>
      <c r="C67" s="31" t="s">
        <v>284</v>
      </c>
      <c r="D67" s="31">
        <v>66121</v>
      </c>
      <c r="E67" s="32" t="s">
        <v>285</v>
      </c>
      <c r="F67" s="32" t="s">
        <v>286</v>
      </c>
      <c r="G67" s="32" t="s">
        <v>86</v>
      </c>
    </row>
    <row r="68" spans="1:7" x14ac:dyDescent="0.25">
      <c r="A68" s="31">
        <v>400074</v>
      </c>
      <c r="B68" s="31">
        <v>5130</v>
      </c>
      <c r="C68" s="31" t="s">
        <v>284</v>
      </c>
      <c r="D68" s="31">
        <v>66401</v>
      </c>
      <c r="E68" s="32" t="s">
        <v>287</v>
      </c>
      <c r="F68" s="32" t="s">
        <v>288</v>
      </c>
      <c r="G68" s="32" t="s">
        <v>86</v>
      </c>
    </row>
    <row r="69" spans="1:7" x14ac:dyDescent="0.25">
      <c r="A69" s="31">
        <v>400073</v>
      </c>
      <c r="B69" s="31">
        <v>4140</v>
      </c>
      <c r="C69" s="31" t="s">
        <v>284</v>
      </c>
      <c r="D69" s="31">
        <v>66311</v>
      </c>
      <c r="E69" s="32" t="s">
        <v>289</v>
      </c>
      <c r="F69" s="32" t="s">
        <v>290</v>
      </c>
      <c r="G69" s="32" t="s">
        <v>86</v>
      </c>
    </row>
    <row r="70" spans="1:7" x14ac:dyDescent="0.25">
      <c r="A70" s="31">
        <v>610175</v>
      </c>
      <c r="B70" s="31">
        <v>5920</v>
      </c>
      <c r="C70" s="31" t="s">
        <v>291</v>
      </c>
      <c r="D70" s="31">
        <v>25371</v>
      </c>
      <c r="E70" s="32" t="s">
        <v>292</v>
      </c>
      <c r="F70" s="32" t="s">
        <v>293</v>
      </c>
      <c r="G70" s="32" t="s">
        <v>184</v>
      </c>
    </row>
    <row r="71" spans="1:7" x14ac:dyDescent="0.25">
      <c r="A71" s="31">
        <v>610087</v>
      </c>
      <c r="B71" s="31">
        <v>4990</v>
      </c>
      <c r="C71" s="31" t="s">
        <v>294</v>
      </c>
      <c r="D71" s="31">
        <v>30071</v>
      </c>
      <c r="E71" s="32" t="s">
        <v>295</v>
      </c>
      <c r="F71" s="32" t="s">
        <v>296</v>
      </c>
      <c r="G71" s="32" t="s">
        <v>94</v>
      </c>
    </row>
    <row r="72" spans="1:7" x14ac:dyDescent="0.25">
      <c r="A72" s="31">
        <v>609969</v>
      </c>
      <c r="B72" s="31">
        <v>3780</v>
      </c>
      <c r="C72" s="31" t="s">
        <v>297</v>
      </c>
      <c r="D72" s="31">
        <v>23561</v>
      </c>
      <c r="E72" s="32" t="s">
        <v>298</v>
      </c>
      <c r="F72" s="32" t="s">
        <v>299</v>
      </c>
      <c r="G72" s="32" t="s">
        <v>184</v>
      </c>
    </row>
    <row r="73" spans="1:7" x14ac:dyDescent="0.25">
      <c r="A73" s="31">
        <v>610106</v>
      </c>
      <c r="B73" s="31">
        <v>5210</v>
      </c>
      <c r="C73" s="31" t="s">
        <v>300</v>
      </c>
      <c r="D73" s="31">
        <v>24781</v>
      </c>
      <c r="E73" s="32" t="s">
        <v>301</v>
      </c>
      <c r="F73" s="32" t="s">
        <v>302</v>
      </c>
      <c r="G73" s="32" t="s">
        <v>150</v>
      </c>
    </row>
    <row r="74" spans="1:7" x14ac:dyDescent="0.25">
      <c r="A74" s="31">
        <v>610317</v>
      </c>
      <c r="B74" s="31">
        <v>7470</v>
      </c>
      <c r="C74" s="31" t="s">
        <v>303</v>
      </c>
      <c r="D74" s="31">
        <v>26451</v>
      </c>
      <c r="E74" s="32" t="s">
        <v>304</v>
      </c>
      <c r="F74" s="32" t="s">
        <v>305</v>
      </c>
      <c r="G74" s="32" t="s">
        <v>98</v>
      </c>
    </row>
    <row r="75" spans="1:7" x14ac:dyDescent="0.25">
      <c r="A75" s="31">
        <v>400019</v>
      </c>
      <c r="B75" s="31">
        <v>3990</v>
      </c>
      <c r="C75" s="31" t="s">
        <v>306</v>
      </c>
      <c r="D75" s="31">
        <v>66421</v>
      </c>
      <c r="E75" s="32" t="s">
        <v>307</v>
      </c>
      <c r="F75" s="32" t="s">
        <v>308</v>
      </c>
      <c r="G75" s="32" t="s">
        <v>86</v>
      </c>
    </row>
    <row r="76" spans="1:7" x14ac:dyDescent="0.25">
      <c r="A76" s="31">
        <v>610381</v>
      </c>
      <c r="B76" s="31">
        <v>7270</v>
      </c>
      <c r="C76" s="31" t="s">
        <v>309</v>
      </c>
      <c r="D76" s="31">
        <v>55191</v>
      </c>
      <c r="E76" s="32" t="s">
        <v>310</v>
      </c>
      <c r="F76" s="32" t="s">
        <v>311</v>
      </c>
      <c r="G76" s="32" t="s">
        <v>312</v>
      </c>
    </row>
    <row r="77" spans="1:7" x14ac:dyDescent="0.25">
      <c r="A77" s="31">
        <v>609821</v>
      </c>
      <c r="B77" s="31">
        <v>2480</v>
      </c>
      <c r="C77" s="31" t="s">
        <v>313</v>
      </c>
      <c r="D77" s="31">
        <v>22431</v>
      </c>
      <c r="E77" s="32" t="s">
        <v>314</v>
      </c>
      <c r="F77" s="32" t="s">
        <v>315</v>
      </c>
      <c r="G77" s="32" t="s">
        <v>316</v>
      </c>
    </row>
    <row r="78" spans="1:7" x14ac:dyDescent="0.25">
      <c r="A78" s="31">
        <v>609827</v>
      </c>
      <c r="B78" s="31">
        <v>2520</v>
      </c>
      <c r="C78" s="31" t="s">
        <v>317</v>
      </c>
      <c r="D78" s="31">
        <v>29021</v>
      </c>
      <c r="E78" s="32" t="s">
        <v>318</v>
      </c>
      <c r="F78" s="32" t="s">
        <v>319</v>
      </c>
      <c r="G78" s="32" t="s">
        <v>90</v>
      </c>
    </row>
    <row r="79" spans="1:7" x14ac:dyDescent="0.25">
      <c r="A79" s="31">
        <v>610353</v>
      </c>
      <c r="B79" s="31">
        <v>7880</v>
      </c>
      <c r="C79" s="31" t="s">
        <v>320</v>
      </c>
      <c r="D79" s="31">
        <v>26821</v>
      </c>
      <c r="E79" s="32" t="s">
        <v>321</v>
      </c>
      <c r="F79" s="32" t="s">
        <v>322</v>
      </c>
      <c r="G79" s="32" t="s">
        <v>98</v>
      </c>
    </row>
    <row r="80" spans="1:7" x14ac:dyDescent="0.25">
      <c r="A80" s="31">
        <v>609729</v>
      </c>
      <c r="B80" s="31">
        <v>1530</v>
      </c>
      <c r="C80" s="31" t="s">
        <v>323</v>
      </c>
      <c r="D80" s="31">
        <v>46281</v>
      </c>
      <c r="E80" s="32" t="s">
        <v>324</v>
      </c>
      <c r="F80" s="32" t="s">
        <v>325</v>
      </c>
      <c r="G80" s="32" t="s">
        <v>117</v>
      </c>
    </row>
    <row r="81" spans="1:7" x14ac:dyDescent="0.25">
      <c r="A81" s="31">
        <v>610039</v>
      </c>
      <c r="B81" s="31">
        <v>4490</v>
      </c>
      <c r="C81" s="31" t="s">
        <v>326</v>
      </c>
      <c r="D81" s="31">
        <v>24201</v>
      </c>
      <c r="E81" s="32" t="s">
        <v>327</v>
      </c>
      <c r="F81" s="32" t="s">
        <v>328</v>
      </c>
      <c r="G81" s="32" t="s">
        <v>82</v>
      </c>
    </row>
    <row r="82" spans="1:7" x14ac:dyDescent="0.25">
      <c r="A82" s="31">
        <v>610238</v>
      </c>
      <c r="B82" s="31">
        <v>6550</v>
      </c>
      <c r="C82" s="31" t="s">
        <v>329</v>
      </c>
      <c r="D82" s="31">
        <v>25941</v>
      </c>
      <c r="E82" s="32" t="s">
        <v>330</v>
      </c>
      <c r="F82" s="32" t="s">
        <v>331</v>
      </c>
      <c r="G82" s="32" t="s">
        <v>177</v>
      </c>
    </row>
    <row r="83" spans="1:7" x14ac:dyDescent="0.25">
      <c r="A83" s="31">
        <v>609839</v>
      </c>
      <c r="B83" s="31">
        <v>2650</v>
      </c>
      <c r="C83" s="31" t="s">
        <v>332</v>
      </c>
      <c r="D83" s="31">
        <v>22571</v>
      </c>
      <c r="E83" s="32" t="s">
        <v>333</v>
      </c>
      <c r="F83" s="32" t="s">
        <v>334</v>
      </c>
      <c r="G83" s="32" t="s">
        <v>94</v>
      </c>
    </row>
    <row r="84" spans="1:7" x14ac:dyDescent="0.25">
      <c r="A84" s="31">
        <v>610345</v>
      </c>
      <c r="B84" s="31">
        <v>7820</v>
      </c>
      <c r="C84" s="31" t="s">
        <v>335</v>
      </c>
      <c r="D84" s="31">
        <v>26541</v>
      </c>
      <c r="E84" s="32" t="s">
        <v>336</v>
      </c>
      <c r="F84" s="32" t="s">
        <v>337</v>
      </c>
      <c r="G84" s="32" t="s">
        <v>184</v>
      </c>
    </row>
    <row r="85" spans="1:7" x14ac:dyDescent="0.25">
      <c r="A85" s="31">
        <v>400020</v>
      </c>
      <c r="B85" s="31">
        <v>4370</v>
      </c>
      <c r="C85" s="31" t="s">
        <v>338</v>
      </c>
      <c r="D85" s="31">
        <v>66431</v>
      </c>
      <c r="E85" s="32" t="s">
        <v>339</v>
      </c>
      <c r="F85" s="32" t="s">
        <v>340</v>
      </c>
      <c r="G85" s="32" t="s">
        <v>86</v>
      </c>
    </row>
    <row r="86" spans="1:7" x14ac:dyDescent="0.25">
      <c r="A86" s="31">
        <v>400021</v>
      </c>
      <c r="B86" s="31">
        <v>4371</v>
      </c>
      <c r="C86" s="31" t="s">
        <v>341</v>
      </c>
      <c r="D86" s="31">
        <v>66432</v>
      </c>
      <c r="E86" s="32" t="s">
        <v>342</v>
      </c>
      <c r="F86" s="32" t="s">
        <v>343</v>
      </c>
      <c r="G86" s="32" t="s">
        <v>86</v>
      </c>
    </row>
    <row r="87" spans="1:7" x14ac:dyDescent="0.25">
      <c r="A87" s="31">
        <v>610148</v>
      </c>
      <c r="B87" s="31">
        <v>5640</v>
      </c>
      <c r="C87" s="31" t="s">
        <v>344</v>
      </c>
      <c r="D87" s="31">
        <v>25151</v>
      </c>
      <c r="E87" s="32" t="s">
        <v>345</v>
      </c>
      <c r="F87" s="32" t="s">
        <v>346</v>
      </c>
      <c r="G87" s="32" t="s">
        <v>98</v>
      </c>
    </row>
    <row r="88" spans="1:7" x14ac:dyDescent="0.25">
      <c r="A88" s="31">
        <v>609679</v>
      </c>
      <c r="B88" s="31">
        <v>1070</v>
      </c>
      <c r="C88" s="31" t="s">
        <v>347</v>
      </c>
      <c r="D88" s="31">
        <v>53041</v>
      </c>
      <c r="E88" s="32" t="s">
        <v>348</v>
      </c>
      <c r="F88" s="32" t="s">
        <v>349</v>
      </c>
      <c r="G88" s="32" t="s">
        <v>117</v>
      </c>
    </row>
    <row r="89" spans="1:7" x14ac:dyDescent="0.25">
      <c r="A89" s="31">
        <v>610005</v>
      </c>
      <c r="B89" s="31">
        <v>4110</v>
      </c>
      <c r="C89" s="31" t="s">
        <v>350</v>
      </c>
      <c r="D89" s="31">
        <v>23901</v>
      </c>
      <c r="E89" s="32" t="s">
        <v>351</v>
      </c>
      <c r="F89" s="32" t="s">
        <v>352</v>
      </c>
      <c r="G89" s="32" t="s">
        <v>167</v>
      </c>
    </row>
    <row r="90" spans="1:7" x14ac:dyDescent="0.25">
      <c r="A90" s="31">
        <v>609966</v>
      </c>
      <c r="B90" s="31">
        <v>3750</v>
      </c>
      <c r="C90" s="31" t="s">
        <v>353</v>
      </c>
      <c r="D90" s="31">
        <v>23531</v>
      </c>
      <c r="E90" s="32" t="s">
        <v>354</v>
      </c>
      <c r="F90" s="32" t="s">
        <v>355</v>
      </c>
      <c r="G90" s="32" t="s">
        <v>356</v>
      </c>
    </row>
    <row r="91" spans="1:7" x14ac:dyDescent="0.25">
      <c r="A91" s="31">
        <v>609879</v>
      </c>
      <c r="B91" s="31">
        <v>2980</v>
      </c>
      <c r="C91" s="31" t="s">
        <v>357</v>
      </c>
      <c r="D91" s="31">
        <v>22901</v>
      </c>
      <c r="E91" s="32" t="s">
        <v>358</v>
      </c>
      <c r="F91" s="32" t="s">
        <v>359</v>
      </c>
      <c r="G91" s="32" t="s">
        <v>94</v>
      </c>
    </row>
    <row r="92" spans="1:7" x14ac:dyDescent="0.25">
      <c r="A92" s="31">
        <v>610366</v>
      </c>
      <c r="B92" s="31">
        <v>8030</v>
      </c>
      <c r="C92" s="31" t="s">
        <v>360</v>
      </c>
      <c r="D92" s="31">
        <v>26621</v>
      </c>
      <c r="E92" s="32" t="s">
        <v>361</v>
      </c>
      <c r="F92" s="32" t="s">
        <v>362</v>
      </c>
      <c r="G92" s="32" t="s">
        <v>130</v>
      </c>
    </row>
    <row r="93" spans="1:7" x14ac:dyDescent="0.25">
      <c r="A93" s="31">
        <v>610030</v>
      </c>
      <c r="B93" s="31">
        <v>4390</v>
      </c>
      <c r="C93" s="31" t="s">
        <v>363</v>
      </c>
      <c r="D93" s="31">
        <v>31151</v>
      </c>
      <c r="E93" s="32" t="s">
        <v>364</v>
      </c>
      <c r="F93" s="32" t="s">
        <v>365</v>
      </c>
      <c r="G93" s="32" t="s">
        <v>184</v>
      </c>
    </row>
    <row r="94" spans="1:7" x14ac:dyDescent="0.25">
      <c r="A94" s="31">
        <v>609996</v>
      </c>
      <c r="B94" s="31">
        <v>4020</v>
      </c>
      <c r="C94" s="31" t="s">
        <v>366</v>
      </c>
      <c r="D94" s="31">
        <v>23821</v>
      </c>
      <c r="E94" s="32" t="s">
        <v>367</v>
      </c>
      <c r="F94" s="32" t="s">
        <v>368</v>
      </c>
      <c r="G94" s="32" t="s">
        <v>98</v>
      </c>
    </row>
    <row r="95" spans="1:7" x14ac:dyDescent="0.25">
      <c r="A95" s="31">
        <v>609833</v>
      </c>
      <c r="B95" s="31">
        <v>2580</v>
      </c>
      <c r="C95" s="31" t="s">
        <v>369</v>
      </c>
      <c r="D95" s="31">
        <v>22511</v>
      </c>
      <c r="E95" s="32" t="s">
        <v>370</v>
      </c>
      <c r="F95" s="32" t="s">
        <v>371</v>
      </c>
      <c r="G95" s="32" t="s">
        <v>90</v>
      </c>
    </row>
    <row r="96" spans="1:7" x14ac:dyDescent="0.25">
      <c r="A96" s="31">
        <v>609732</v>
      </c>
      <c r="B96" s="31">
        <v>1560</v>
      </c>
      <c r="C96" s="31" t="s">
        <v>372</v>
      </c>
      <c r="D96" s="31">
        <v>46291</v>
      </c>
      <c r="E96" s="32" t="s">
        <v>373</v>
      </c>
      <c r="F96" s="32" t="s">
        <v>374</v>
      </c>
      <c r="G96" s="32" t="s">
        <v>117</v>
      </c>
    </row>
    <row r="97" spans="1:7" x14ac:dyDescent="0.25">
      <c r="A97" s="31">
        <v>609875</v>
      </c>
      <c r="B97" s="31">
        <v>2960</v>
      </c>
      <c r="C97" s="31" t="s">
        <v>375</v>
      </c>
      <c r="D97" s="31">
        <v>22881</v>
      </c>
      <c r="E97" s="32" t="s">
        <v>376</v>
      </c>
      <c r="F97" s="32" t="s">
        <v>377</v>
      </c>
      <c r="G97" s="32" t="s">
        <v>82</v>
      </c>
    </row>
    <row r="98" spans="1:7" x14ac:dyDescent="0.25">
      <c r="A98" s="31">
        <v>609986</v>
      </c>
      <c r="B98" s="31">
        <v>3920</v>
      </c>
      <c r="C98" s="31" t="s">
        <v>378</v>
      </c>
      <c r="D98" s="31">
        <v>23721</v>
      </c>
      <c r="E98" s="32" t="s">
        <v>379</v>
      </c>
      <c r="F98" s="32" t="s">
        <v>380</v>
      </c>
      <c r="G98" s="32" t="s">
        <v>177</v>
      </c>
    </row>
    <row r="99" spans="1:7" x14ac:dyDescent="0.25">
      <c r="A99" s="31">
        <v>609813</v>
      </c>
      <c r="B99" s="31">
        <v>2410</v>
      </c>
      <c r="C99" s="31" t="s">
        <v>381</v>
      </c>
      <c r="D99" s="31">
        <v>22361</v>
      </c>
      <c r="E99" s="32" t="s">
        <v>382</v>
      </c>
      <c r="F99" s="32" t="s">
        <v>383</v>
      </c>
      <c r="G99" s="32" t="s">
        <v>90</v>
      </c>
    </row>
    <row r="100" spans="1:7" x14ac:dyDescent="0.25">
      <c r="A100" s="31">
        <v>609883</v>
      </c>
      <c r="B100" s="31">
        <v>3010</v>
      </c>
      <c r="C100" s="31" t="s">
        <v>384</v>
      </c>
      <c r="D100" s="31">
        <v>22931</v>
      </c>
      <c r="E100" s="32" t="s">
        <v>385</v>
      </c>
      <c r="F100" s="32" t="s">
        <v>386</v>
      </c>
      <c r="G100" s="32" t="s">
        <v>387</v>
      </c>
    </row>
    <row r="101" spans="1:7" x14ac:dyDescent="0.25">
      <c r="A101" s="31">
        <v>610194</v>
      </c>
      <c r="B101" s="31">
        <v>6110</v>
      </c>
      <c r="C101" s="31" t="s">
        <v>388</v>
      </c>
      <c r="D101" s="31">
        <v>31221</v>
      </c>
      <c r="E101" s="32" t="s">
        <v>389</v>
      </c>
      <c r="F101" s="32" t="s">
        <v>390</v>
      </c>
      <c r="G101" s="32" t="s">
        <v>150</v>
      </c>
    </row>
    <row r="102" spans="1:7" x14ac:dyDescent="0.25">
      <c r="A102" s="31">
        <v>609897</v>
      </c>
      <c r="B102" s="31">
        <v>3130</v>
      </c>
      <c r="C102" s="31" t="s">
        <v>391</v>
      </c>
      <c r="D102" s="31">
        <v>23031</v>
      </c>
      <c r="E102" s="32" t="s">
        <v>392</v>
      </c>
      <c r="F102" s="32" t="s">
        <v>393</v>
      </c>
      <c r="G102" s="32" t="s">
        <v>177</v>
      </c>
    </row>
    <row r="103" spans="1:7" x14ac:dyDescent="0.25">
      <c r="A103" s="31">
        <v>610248</v>
      </c>
      <c r="B103" s="31">
        <v>6670</v>
      </c>
      <c r="C103" s="31" t="s">
        <v>394</v>
      </c>
      <c r="D103" s="31">
        <v>45211</v>
      </c>
      <c r="E103" s="32" t="s">
        <v>395</v>
      </c>
      <c r="F103" s="32" t="s">
        <v>396</v>
      </c>
      <c r="G103" s="32" t="s">
        <v>387</v>
      </c>
    </row>
    <row r="104" spans="1:7" x14ac:dyDescent="0.25">
      <c r="A104" s="31">
        <v>400091</v>
      </c>
      <c r="B104" s="31">
        <v>8022</v>
      </c>
      <c r="C104" s="31" t="s">
        <v>397</v>
      </c>
      <c r="D104" s="31">
        <v>63091</v>
      </c>
      <c r="E104" s="32" t="s">
        <v>398</v>
      </c>
      <c r="F104" s="32" t="s">
        <v>399</v>
      </c>
      <c r="G104" s="32" t="s">
        <v>86</v>
      </c>
    </row>
    <row r="105" spans="1:7" x14ac:dyDescent="0.25">
      <c r="A105" s="31">
        <v>610340</v>
      </c>
      <c r="B105" s="31">
        <v>7770</v>
      </c>
      <c r="C105" s="31" t="s">
        <v>400</v>
      </c>
      <c r="D105" s="31">
        <v>46481</v>
      </c>
      <c r="E105" s="32" t="s">
        <v>401</v>
      </c>
      <c r="F105" s="32" t="s">
        <v>402</v>
      </c>
      <c r="G105" s="32" t="s">
        <v>387</v>
      </c>
    </row>
    <row r="106" spans="1:7" x14ac:dyDescent="0.25">
      <c r="A106" s="31">
        <v>609753</v>
      </c>
      <c r="B106" s="31">
        <v>1790</v>
      </c>
      <c r="C106" s="31" t="s">
        <v>403</v>
      </c>
      <c r="D106" s="31">
        <v>47091</v>
      </c>
      <c r="E106" s="32" t="s">
        <v>404</v>
      </c>
      <c r="F106" s="32" t="s">
        <v>405</v>
      </c>
      <c r="G106" s="32" t="s">
        <v>406</v>
      </c>
    </row>
    <row r="107" spans="1:7" x14ac:dyDescent="0.25">
      <c r="A107" s="31">
        <v>400022</v>
      </c>
      <c r="B107" s="31">
        <v>8047</v>
      </c>
      <c r="C107" s="31" t="s">
        <v>407</v>
      </c>
      <c r="D107" s="31">
        <v>63051</v>
      </c>
      <c r="E107" s="32" t="s">
        <v>408</v>
      </c>
      <c r="F107" s="32" t="s">
        <v>409</v>
      </c>
      <c r="G107" s="32" t="s">
        <v>86</v>
      </c>
    </row>
    <row r="108" spans="1:7" x14ac:dyDescent="0.25">
      <c r="A108" s="31">
        <v>400103</v>
      </c>
      <c r="B108" s="33"/>
      <c r="C108" s="31" t="s">
        <v>410</v>
      </c>
      <c r="D108" s="33"/>
      <c r="E108" s="32" t="s">
        <v>411</v>
      </c>
      <c r="F108" s="32" t="s">
        <v>412</v>
      </c>
      <c r="G108" s="32" t="s">
        <v>410</v>
      </c>
    </row>
    <row r="109" spans="1:7" x14ac:dyDescent="0.25">
      <c r="A109" s="31">
        <v>400023</v>
      </c>
      <c r="B109" s="31">
        <v>6580</v>
      </c>
      <c r="C109" s="31" t="s">
        <v>413</v>
      </c>
      <c r="D109" s="31">
        <v>66371</v>
      </c>
      <c r="E109" s="32" t="s">
        <v>414</v>
      </c>
      <c r="F109" s="32" t="s">
        <v>415</v>
      </c>
      <c r="G109" s="32" t="s">
        <v>86</v>
      </c>
    </row>
    <row r="110" spans="1:7" x14ac:dyDescent="0.25">
      <c r="A110" s="31">
        <v>400024</v>
      </c>
      <c r="B110" s="31">
        <v>7130</v>
      </c>
      <c r="C110" s="31" t="s">
        <v>413</v>
      </c>
      <c r="D110" s="31">
        <v>66231</v>
      </c>
      <c r="E110" s="32" t="s">
        <v>416</v>
      </c>
      <c r="F110" s="32" t="s">
        <v>417</v>
      </c>
      <c r="G110" s="32" t="s">
        <v>86</v>
      </c>
    </row>
    <row r="111" spans="1:7" x14ac:dyDescent="0.25">
      <c r="A111" s="31">
        <v>400025</v>
      </c>
      <c r="B111" s="31">
        <v>4910</v>
      </c>
      <c r="C111" s="31" t="s">
        <v>413</v>
      </c>
      <c r="D111" s="31">
        <v>66071</v>
      </c>
      <c r="E111" s="32" t="s">
        <v>418</v>
      </c>
      <c r="F111" s="32" t="s">
        <v>419</v>
      </c>
      <c r="G111" s="32" t="s">
        <v>86</v>
      </c>
    </row>
    <row r="112" spans="1:7" x14ac:dyDescent="0.25">
      <c r="A112" s="31">
        <v>400113</v>
      </c>
      <c r="B112" s="31">
        <v>8672</v>
      </c>
      <c r="C112" s="31" t="s">
        <v>413</v>
      </c>
      <c r="D112" s="31">
        <v>66651</v>
      </c>
      <c r="E112" s="32" t="s">
        <v>420</v>
      </c>
      <c r="F112" s="32" t="s">
        <v>421</v>
      </c>
      <c r="G112" s="32" t="s">
        <v>86</v>
      </c>
    </row>
    <row r="113" spans="1:7" x14ac:dyDescent="0.25">
      <c r="A113" s="31">
        <v>400027</v>
      </c>
      <c r="B113" s="31">
        <v>4913</v>
      </c>
      <c r="C113" s="31" t="s">
        <v>413</v>
      </c>
      <c r="D113" s="31">
        <v>66074</v>
      </c>
      <c r="E113" s="32" t="s">
        <v>422</v>
      </c>
      <c r="F113" s="32" t="s">
        <v>423</v>
      </c>
      <c r="G113" s="32" t="s">
        <v>86</v>
      </c>
    </row>
    <row r="114" spans="1:7" x14ac:dyDescent="0.25">
      <c r="A114" s="31">
        <v>400092</v>
      </c>
      <c r="B114" s="31">
        <v>8049</v>
      </c>
      <c r="C114" s="31" t="s">
        <v>413</v>
      </c>
      <c r="D114" s="31">
        <v>66076</v>
      </c>
      <c r="E114" s="32" t="s">
        <v>424</v>
      </c>
      <c r="F114" s="32" t="s">
        <v>425</v>
      </c>
      <c r="G114" s="32" t="s">
        <v>86</v>
      </c>
    </row>
    <row r="115" spans="1:7" x14ac:dyDescent="0.25">
      <c r="A115" s="31">
        <v>400033</v>
      </c>
      <c r="B115" s="34">
        <v>2420</v>
      </c>
      <c r="C115" s="31" t="s">
        <v>413</v>
      </c>
      <c r="D115" s="34">
        <v>66061</v>
      </c>
      <c r="E115" s="32" t="s">
        <v>426</v>
      </c>
      <c r="F115" s="32" t="s">
        <v>427</v>
      </c>
      <c r="G115" s="32" t="s">
        <v>86</v>
      </c>
    </row>
    <row r="116" spans="1:7" x14ac:dyDescent="0.25">
      <c r="A116" s="31">
        <v>400026</v>
      </c>
      <c r="B116" s="31">
        <v>4914</v>
      </c>
      <c r="C116" s="31" t="s">
        <v>413</v>
      </c>
      <c r="D116" s="31">
        <v>66075</v>
      </c>
      <c r="E116" s="32" t="s">
        <v>428</v>
      </c>
      <c r="F116" s="32" t="s">
        <v>429</v>
      </c>
      <c r="G116" s="32" t="s">
        <v>86</v>
      </c>
    </row>
    <row r="117" spans="1:7" x14ac:dyDescent="0.25">
      <c r="A117" s="31">
        <v>400034</v>
      </c>
      <c r="B117" s="31">
        <v>7740</v>
      </c>
      <c r="C117" s="31" t="s">
        <v>413</v>
      </c>
      <c r="D117" s="31">
        <v>66241</v>
      </c>
      <c r="E117" s="32" t="s">
        <v>430</v>
      </c>
      <c r="F117" s="32" t="s">
        <v>431</v>
      </c>
      <c r="G117" s="32" t="s">
        <v>86</v>
      </c>
    </row>
    <row r="118" spans="1:7" x14ac:dyDescent="0.25">
      <c r="A118" s="31">
        <v>400028</v>
      </c>
      <c r="B118" s="31">
        <v>4220</v>
      </c>
      <c r="C118" s="31" t="s">
        <v>413</v>
      </c>
      <c r="D118" s="31">
        <v>66161</v>
      </c>
      <c r="E118" s="32" t="s">
        <v>432</v>
      </c>
      <c r="F118" s="32" t="s">
        <v>433</v>
      </c>
      <c r="G118" s="32" t="s">
        <v>86</v>
      </c>
    </row>
    <row r="119" spans="1:7" x14ac:dyDescent="0.25">
      <c r="A119" s="31">
        <v>400032</v>
      </c>
      <c r="B119" s="31">
        <v>4911</v>
      </c>
      <c r="C119" s="31" t="s">
        <v>413</v>
      </c>
      <c r="D119" s="31">
        <v>66072</v>
      </c>
      <c r="E119" s="32" t="s">
        <v>434</v>
      </c>
      <c r="F119" s="32" t="s">
        <v>435</v>
      </c>
      <c r="G119" s="32" t="s">
        <v>86</v>
      </c>
    </row>
    <row r="120" spans="1:7" x14ac:dyDescent="0.25">
      <c r="A120" s="31">
        <v>400029</v>
      </c>
      <c r="B120" s="31">
        <v>2290</v>
      </c>
      <c r="C120" s="31" t="s">
        <v>413</v>
      </c>
      <c r="D120" s="31">
        <v>66181</v>
      </c>
      <c r="E120" s="32" t="s">
        <v>436</v>
      </c>
      <c r="F120" s="32" t="s">
        <v>437</v>
      </c>
      <c r="G120" s="32" t="s">
        <v>86</v>
      </c>
    </row>
    <row r="121" spans="1:7" x14ac:dyDescent="0.25">
      <c r="A121" s="31">
        <v>400030</v>
      </c>
      <c r="B121" s="31">
        <v>7120</v>
      </c>
      <c r="C121" s="31" t="s">
        <v>413</v>
      </c>
      <c r="D121" s="31">
        <v>66221</v>
      </c>
      <c r="E121" s="32" t="s">
        <v>438</v>
      </c>
      <c r="F121" s="32" t="s">
        <v>439</v>
      </c>
      <c r="G121" s="32" t="s">
        <v>86</v>
      </c>
    </row>
    <row r="122" spans="1:7" x14ac:dyDescent="0.25">
      <c r="A122" s="31">
        <v>400031</v>
      </c>
      <c r="B122" s="31">
        <v>3180</v>
      </c>
      <c r="C122" s="31" t="s">
        <v>413</v>
      </c>
      <c r="D122" s="31">
        <v>66381</v>
      </c>
      <c r="E122" s="32" t="s">
        <v>440</v>
      </c>
      <c r="F122" s="32" t="s">
        <v>441</v>
      </c>
      <c r="G122" s="32" t="s">
        <v>86</v>
      </c>
    </row>
    <row r="123" spans="1:7" x14ac:dyDescent="0.25">
      <c r="A123" s="31">
        <v>400108</v>
      </c>
      <c r="B123" s="31">
        <v>8110</v>
      </c>
      <c r="C123" s="31" t="s">
        <v>413</v>
      </c>
      <c r="D123" s="31">
        <v>66077</v>
      </c>
      <c r="E123" s="32" t="s">
        <v>442</v>
      </c>
      <c r="F123" s="32" t="s">
        <v>443</v>
      </c>
      <c r="G123" s="32" t="s">
        <v>86</v>
      </c>
    </row>
    <row r="124" spans="1:7" x14ac:dyDescent="0.25">
      <c r="A124" s="31">
        <v>400035</v>
      </c>
      <c r="B124" s="31">
        <v>7940</v>
      </c>
      <c r="C124" s="31" t="s">
        <v>444</v>
      </c>
      <c r="D124" s="31">
        <v>66281</v>
      </c>
      <c r="E124" s="32" t="s">
        <v>445</v>
      </c>
      <c r="F124" s="32" t="s">
        <v>446</v>
      </c>
      <c r="G124" s="32" t="s">
        <v>86</v>
      </c>
    </row>
    <row r="125" spans="1:7" x14ac:dyDescent="0.25">
      <c r="A125" s="31">
        <v>609754</v>
      </c>
      <c r="B125" s="31">
        <v>1800</v>
      </c>
      <c r="C125" s="31" t="s">
        <v>447</v>
      </c>
      <c r="D125" s="31">
        <v>70070</v>
      </c>
      <c r="E125" s="32" t="s">
        <v>448</v>
      </c>
      <c r="F125" s="32" t="s">
        <v>449</v>
      </c>
      <c r="G125" s="32" t="s">
        <v>312</v>
      </c>
    </row>
    <row r="126" spans="1:7" x14ac:dyDescent="0.25">
      <c r="A126" s="31">
        <v>400093</v>
      </c>
      <c r="B126" s="31">
        <v>8053</v>
      </c>
      <c r="C126" s="31" t="s">
        <v>450</v>
      </c>
      <c r="D126" s="31">
        <v>63111</v>
      </c>
      <c r="E126" s="32" t="s">
        <v>451</v>
      </c>
      <c r="F126" s="32" t="s">
        <v>452</v>
      </c>
      <c r="G126" s="32" t="s">
        <v>86</v>
      </c>
    </row>
    <row r="127" spans="1:7" x14ac:dyDescent="0.25">
      <c r="A127" s="31">
        <v>400036</v>
      </c>
      <c r="B127" s="31">
        <v>7700</v>
      </c>
      <c r="C127" s="31" t="s">
        <v>453</v>
      </c>
      <c r="D127" s="31">
        <v>66481</v>
      </c>
      <c r="E127" s="32" t="s">
        <v>454</v>
      </c>
      <c r="F127" s="32" t="s">
        <v>455</v>
      </c>
      <c r="G127" s="32" t="s">
        <v>86</v>
      </c>
    </row>
    <row r="128" spans="1:7" x14ac:dyDescent="0.25">
      <c r="A128" s="31">
        <v>609675</v>
      </c>
      <c r="B128" s="31">
        <v>7670</v>
      </c>
      <c r="C128" s="31" t="s">
        <v>456</v>
      </c>
      <c r="D128" s="31">
        <v>50171</v>
      </c>
      <c r="E128" s="32" t="s">
        <v>457</v>
      </c>
      <c r="F128" s="32" t="s">
        <v>458</v>
      </c>
      <c r="G128" s="32" t="s">
        <v>312</v>
      </c>
    </row>
    <row r="129" spans="1:7" x14ac:dyDescent="0.25">
      <c r="A129" s="31">
        <v>609674</v>
      </c>
      <c r="B129" s="31">
        <v>1010</v>
      </c>
      <c r="C129" s="31" t="s">
        <v>459</v>
      </c>
      <c r="D129" s="31">
        <v>53011</v>
      </c>
      <c r="E129" s="32" t="s">
        <v>460</v>
      </c>
      <c r="F129" s="32" t="s">
        <v>461</v>
      </c>
      <c r="G129" s="32" t="s">
        <v>312</v>
      </c>
    </row>
    <row r="130" spans="1:7" x14ac:dyDescent="0.25">
      <c r="A130" s="31">
        <v>609899</v>
      </c>
      <c r="B130" s="31">
        <v>3150</v>
      </c>
      <c r="C130" s="31" t="s">
        <v>462</v>
      </c>
      <c r="D130" s="31">
        <v>23051</v>
      </c>
      <c r="E130" s="32" t="s">
        <v>463</v>
      </c>
      <c r="F130" s="32" t="s">
        <v>464</v>
      </c>
      <c r="G130" s="32" t="s">
        <v>113</v>
      </c>
    </row>
    <row r="131" spans="1:7" x14ac:dyDescent="0.25">
      <c r="A131" s="31">
        <v>609705</v>
      </c>
      <c r="B131" s="31">
        <v>1310</v>
      </c>
      <c r="C131" s="31" t="s">
        <v>465</v>
      </c>
      <c r="D131" s="31">
        <v>46111</v>
      </c>
      <c r="E131" s="32" t="s">
        <v>466</v>
      </c>
      <c r="F131" s="32" t="s">
        <v>467</v>
      </c>
      <c r="G131" s="32" t="s">
        <v>406</v>
      </c>
    </row>
    <row r="132" spans="1:7" x14ac:dyDescent="0.25">
      <c r="A132" s="31">
        <v>609863</v>
      </c>
      <c r="B132" s="31">
        <v>2850</v>
      </c>
      <c r="C132" s="31" t="s">
        <v>468</v>
      </c>
      <c r="D132" s="31">
        <v>22791</v>
      </c>
      <c r="E132" s="32" t="s">
        <v>469</v>
      </c>
      <c r="F132" s="32" t="s">
        <v>470</v>
      </c>
      <c r="G132" s="32" t="s">
        <v>78</v>
      </c>
    </row>
    <row r="133" spans="1:7" x14ac:dyDescent="0.25">
      <c r="A133" s="31">
        <v>609790</v>
      </c>
      <c r="B133" s="31">
        <v>2170</v>
      </c>
      <c r="C133" s="31" t="s">
        <v>471</v>
      </c>
      <c r="D133" s="31">
        <v>22151</v>
      </c>
      <c r="E133" s="32" t="s">
        <v>472</v>
      </c>
      <c r="F133" s="32" t="s">
        <v>473</v>
      </c>
      <c r="G133" s="32" t="s">
        <v>177</v>
      </c>
    </row>
    <row r="134" spans="1:7" x14ac:dyDescent="0.25">
      <c r="A134" s="31">
        <v>610347</v>
      </c>
      <c r="B134" s="31">
        <v>7830</v>
      </c>
      <c r="C134" s="31" t="s">
        <v>474</v>
      </c>
      <c r="D134" s="31">
        <v>31301</v>
      </c>
      <c r="E134" s="32" t="s">
        <v>475</v>
      </c>
      <c r="F134" s="32" t="s">
        <v>476</v>
      </c>
      <c r="G134" s="32" t="s">
        <v>94</v>
      </c>
    </row>
    <row r="135" spans="1:7" x14ac:dyDescent="0.25">
      <c r="A135" s="31">
        <v>610401</v>
      </c>
      <c r="B135" s="31">
        <v>7980</v>
      </c>
      <c r="C135" s="31" t="s">
        <v>477</v>
      </c>
      <c r="D135" s="31">
        <v>50201</v>
      </c>
      <c r="E135" s="32" t="s">
        <v>478</v>
      </c>
      <c r="F135" s="32" t="s">
        <v>479</v>
      </c>
      <c r="G135" s="32" t="s">
        <v>106</v>
      </c>
    </row>
    <row r="136" spans="1:7" x14ac:dyDescent="0.25">
      <c r="A136" s="31">
        <v>610499</v>
      </c>
      <c r="B136" s="31">
        <v>1045</v>
      </c>
      <c r="C136" s="31" t="s">
        <v>480</v>
      </c>
      <c r="D136" s="31">
        <v>49131</v>
      </c>
      <c r="E136" s="32" t="s">
        <v>481</v>
      </c>
      <c r="F136" s="32" t="s">
        <v>482</v>
      </c>
      <c r="G136" s="32" t="s">
        <v>387</v>
      </c>
    </row>
    <row r="137" spans="1:7" x14ac:dyDescent="0.25">
      <c r="A137" s="31">
        <v>610170</v>
      </c>
      <c r="B137" s="31">
        <v>5860</v>
      </c>
      <c r="C137" s="31" t="s">
        <v>483</v>
      </c>
      <c r="D137" s="31">
        <v>20071</v>
      </c>
      <c r="E137" s="32" t="s">
        <v>484</v>
      </c>
      <c r="F137" s="32" t="s">
        <v>485</v>
      </c>
      <c r="G137" s="32" t="s">
        <v>98</v>
      </c>
    </row>
    <row r="138" spans="1:7" x14ac:dyDescent="0.25">
      <c r="A138" s="31">
        <v>400038</v>
      </c>
      <c r="B138" s="31">
        <v>1225</v>
      </c>
      <c r="C138" s="31" t="s">
        <v>486</v>
      </c>
      <c r="D138" s="31">
        <v>63061</v>
      </c>
      <c r="E138" s="32" t="s">
        <v>487</v>
      </c>
      <c r="F138" s="32" t="s">
        <v>488</v>
      </c>
      <c r="G138" s="32" t="s">
        <v>86</v>
      </c>
    </row>
    <row r="139" spans="1:7" x14ac:dyDescent="0.25">
      <c r="A139" s="31">
        <v>609748</v>
      </c>
      <c r="B139" s="31">
        <v>1730</v>
      </c>
      <c r="C139" s="31" t="s">
        <v>489</v>
      </c>
      <c r="D139" s="31">
        <v>49041</v>
      </c>
      <c r="E139" s="32" t="s">
        <v>490</v>
      </c>
      <c r="F139" s="32" t="s">
        <v>491</v>
      </c>
      <c r="G139" s="32" t="s">
        <v>157</v>
      </c>
    </row>
    <row r="140" spans="1:7" x14ac:dyDescent="0.25">
      <c r="A140" s="31">
        <v>610004</v>
      </c>
      <c r="B140" s="31">
        <v>4100</v>
      </c>
      <c r="C140" s="31" t="s">
        <v>492</v>
      </c>
      <c r="D140" s="31">
        <v>23891</v>
      </c>
      <c r="E140" s="32" t="s">
        <v>493</v>
      </c>
      <c r="F140" s="32" t="s">
        <v>494</v>
      </c>
      <c r="G140" s="32" t="s">
        <v>130</v>
      </c>
    </row>
    <row r="141" spans="1:7" x14ac:dyDescent="0.25">
      <c r="A141" s="31">
        <v>610378</v>
      </c>
      <c r="B141" s="31">
        <v>7660</v>
      </c>
      <c r="C141" s="31" t="s">
        <v>495</v>
      </c>
      <c r="D141" s="31">
        <v>50161</v>
      </c>
      <c r="E141" s="32" t="s">
        <v>496</v>
      </c>
      <c r="F141" s="32" t="s">
        <v>497</v>
      </c>
      <c r="G141" s="32" t="s">
        <v>106</v>
      </c>
    </row>
    <row r="142" spans="1:7" x14ac:dyDescent="0.25">
      <c r="A142" s="31">
        <v>609781</v>
      </c>
      <c r="B142" s="31">
        <v>2100</v>
      </c>
      <c r="C142" s="31" t="s">
        <v>498</v>
      </c>
      <c r="D142" s="31">
        <v>31021</v>
      </c>
      <c r="E142" s="32" t="s">
        <v>499</v>
      </c>
      <c r="F142" s="32" t="s">
        <v>500</v>
      </c>
      <c r="G142" s="32" t="s">
        <v>184</v>
      </c>
    </row>
    <row r="143" spans="1:7" x14ac:dyDescent="0.25">
      <c r="A143" s="31">
        <v>609873</v>
      </c>
      <c r="B143" s="31">
        <v>2940</v>
      </c>
      <c r="C143" s="31" t="s">
        <v>501</v>
      </c>
      <c r="D143" s="31">
        <v>31041</v>
      </c>
      <c r="E143" s="32" t="s">
        <v>502</v>
      </c>
      <c r="F143" s="32" t="s">
        <v>503</v>
      </c>
      <c r="G143" s="32" t="s">
        <v>167</v>
      </c>
    </row>
    <row r="144" spans="1:7" x14ac:dyDescent="0.25">
      <c r="A144" s="31">
        <v>610063</v>
      </c>
      <c r="B144" s="31">
        <v>4720</v>
      </c>
      <c r="C144" s="31" t="s">
        <v>504</v>
      </c>
      <c r="D144" s="31">
        <v>24431</v>
      </c>
      <c r="E144" s="32" t="s">
        <v>505</v>
      </c>
      <c r="F144" s="32" t="s">
        <v>506</v>
      </c>
      <c r="G144" s="32" t="s">
        <v>356</v>
      </c>
    </row>
    <row r="145" spans="1:7" x14ac:dyDescent="0.25">
      <c r="A145" s="31">
        <v>609804</v>
      </c>
      <c r="B145" s="31">
        <v>2320</v>
      </c>
      <c r="C145" s="31" t="s">
        <v>507</v>
      </c>
      <c r="D145" s="31">
        <v>22271</v>
      </c>
      <c r="E145" s="32" t="s">
        <v>508</v>
      </c>
      <c r="F145" s="32" t="s">
        <v>509</v>
      </c>
      <c r="G145" s="32" t="s">
        <v>134</v>
      </c>
    </row>
    <row r="146" spans="1:7" x14ac:dyDescent="0.25">
      <c r="A146" s="31">
        <v>610083</v>
      </c>
      <c r="B146" s="31">
        <v>4950</v>
      </c>
      <c r="C146" s="31" t="s">
        <v>510</v>
      </c>
      <c r="D146" s="31">
        <v>30051</v>
      </c>
      <c r="E146" s="32" t="s">
        <v>511</v>
      </c>
      <c r="F146" s="32" t="s">
        <v>512</v>
      </c>
      <c r="G146" s="32" t="s">
        <v>113</v>
      </c>
    </row>
    <row r="147" spans="1:7" x14ac:dyDescent="0.25">
      <c r="A147" s="31">
        <v>610380</v>
      </c>
      <c r="B147" s="31">
        <v>7200</v>
      </c>
      <c r="C147" s="31" t="s">
        <v>513</v>
      </c>
      <c r="D147" s="31">
        <v>55161</v>
      </c>
      <c r="E147" s="32" t="s">
        <v>514</v>
      </c>
      <c r="F147" s="32" t="s">
        <v>515</v>
      </c>
      <c r="G147" s="32" t="s">
        <v>312</v>
      </c>
    </row>
    <row r="148" spans="1:7" x14ac:dyDescent="0.25">
      <c r="A148" s="31">
        <v>609870</v>
      </c>
      <c r="B148" s="31">
        <v>2910</v>
      </c>
      <c r="C148" s="31" t="s">
        <v>516</v>
      </c>
      <c r="D148" s="31">
        <v>22851</v>
      </c>
      <c r="E148" s="32" t="s">
        <v>517</v>
      </c>
      <c r="F148" s="32" t="s">
        <v>518</v>
      </c>
      <c r="G148" s="32" t="s">
        <v>356</v>
      </c>
    </row>
    <row r="149" spans="1:7" x14ac:dyDescent="0.25">
      <c r="A149" s="31">
        <v>609835</v>
      </c>
      <c r="B149" s="31">
        <v>2610</v>
      </c>
      <c r="C149" s="31" t="s">
        <v>519</v>
      </c>
      <c r="D149" s="31">
        <v>22531</v>
      </c>
      <c r="E149" s="32" t="s">
        <v>520</v>
      </c>
      <c r="F149" s="32" t="s">
        <v>521</v>
      </c>
      <c r="G149" s="32" t="s">
        <v>150</v>
      </c>
    </row>
    <row r="150" spans="1:7" x14ac:dyDescent="0.25">
      <c r="A150" s="31">
        <v>610223</v>
      </c>
      <c r="B150" s="31">
        <v>6390</v>
      </c>
      <c r="C150" s="31" t="s">
        <v>522</v>
      </c>
      <c r="D150" s="31">
        <v>25811</v>
      </c>
      <c r="E150" s="32" t="s">
        <v>523</v>
      </c>
      <c r="F150" s="32" t="s">
        <v>524</v>
      </c>
      <c r="G150" s="32" t="s">
        <v>177</v>
      </c>
    </row>
    <row r="151" spans="1:7" x14ac:dyDescent="0.25">
      <c r="A151" s="31">
        <v>610221</v>
      </c>
      <c r="B151" s="31">
        <v>6380</v>
      </c>
      <c r="C151" s="31" t="s">
        <v>525</v>
      </c>
      <c r="D151" s="31">
        <v>25791</v>
      </c>
      <c r="E151" s="32" t="s">
        <v>526</v>
      </c>
      <c r="F151" s="32" t="s">
        <v>527</v>
      </c>
      <c r="G151" s="32" t="s">
        <v>150</v>
      </c>
    </row>
    <row r="152" spans="1:7" x14ac:dyDescent="0.25">
      <c r="A152" s="31">
        <v>609704</v>
      </c>
      <c r="B152" s="31">
        <v>1300</v>
      </c>
      <c r="C152" s="31" t="s">
        <v>528</v>
      </c>
      <c r="D152" s="31">
        <v>53091</v>
      </c>
      <c r="E152" s="32" t="s">
        <v>529</v>
      </c>
      <c r="F152" s="32" t="s">
        <v>530</v>
      </c>
      <c r="G152" s="32" t="s">
        <v>106</v>
      </c>
    </row>
    <row r="153" spans="1:7" x14ac:dyDescent="0.25">
      <c r="A153" s="31">
        <v>610402</v>
      </c>
      <c r="B153" s="31">
        <v>6990</v>
      </c>
      <c r="C153" s="31" t="s">
        <v>531</v>
      </c>
      <c r="D153" s="31">
        <v>46521</v>
      </c>
      <c r="E153" s="32" t="s">
        <v>532</v>
      </c>
      <c r="F153" s="32" t="s">
        <v>533</v>
      </c>
      <c r="G153" s="32" t="s">
        <v>117</v>
      </c>
    </row>
    <row r="154" spans="1:7" x14ac:dyDescent="0.25">
      <c r="A154" s="31">
        <v>609885</v>
      </c>
      <c r="B154" s="31">
        <v>3030</v>
      </c>
      <c r="C154" s="31" t="s">
        <v>534</v>
      </c>
      <c r="D154" s="31">
        <v>22951</v>
      </c>
      <c r="E154" s="32" t="s">
        <v>535</v>
      </c>
      <c r="F154" s="32" t="s">
        <v>536</v>
      </c>
      <c r="G154" s="32" t="s">
        <v>98</v>
      </c>
    </row>
    <row r="155" spans="1:7" x14ac:dyDescent="0.25">
      <c r="A155" s="31">
        <v>609859</v>
      </c>
      <c r="B155" s="31">
        <v>2810</v>
      </c>
      <c r="C155" s="31" t="s">
        <v>537</v>
      </c>
      <c r="D155" s="31">
        <v>22751</v>
      </c>
      <c r="E155" s="32" t="s">
        <v>538</v>
      </c>
      <c r="F155" s="32" t="s">
        <v>539</v>
      </c>
      <c r="G155" s="32" t="s">
        <v>134</v>
      </c>
    </row>
    <row r="156" spans="1:7" x14ac:dyDescent="0.25">
      <c r="A156" s="31">
        <v>610515</v>
      </c>
      <c r="B156" s="31">
        <v>8045</v>
      </c>
      <c r="C156" s="31" t="s">
        <v>540</v>
      </c>
      <c r="D156" s="31">
        <v>26921</v>
      </c>
      <c r="E156" s="32" t="s">
        <v>541</v>
      </c>
      <c r="F156" s="32" t="s">
        <v>542</v>
      </c>
      <c r="G156" s="32" t="s">
        <v>113</v>
      </c>
    </row>
    <row r="157" spans="1:7" x14ac:dyDescent="0.25">
      <c r="A157" s="31">
        <v>610077</v>
      </c>
      <c r="B157" s="31">
        <v>4880</v>
      </c>
      <c r="C157" s="31" t="s">
        <v>543</v>
      </c>
      <c r="D157" s="31">
        <v>24571</v>
      </c>
      <c r="E157" s="32" t="s">
        <v>544</v>
      </c>
      <c r="F157" s="32" t="s">
        <v>545</v>
      </c>
      <c r="G157" s="32" t="s">
        <v>94</v>
      </c>
    </row>
    <row r="158" spans="1:7" x14ac:dyDescent="0.25">
      <c r="A158" s="31">
        <v>610198</v>
      </c>
      <c r="B158" s="31">
        <v>6150</v>
      </c>
      <c r="C158" s="31" t="s">
        <v>546</v>
      </c>
      <c r="D158" s="31">
        <v>25591</v>
      </c>
      <c r="E158" s="32" t="s">
        <v>547</v>
      </c>
      <c r="F158" s="32" t="s">
        <v>548</v>
      </c>
      <c r="G158" s="32" t="s">
        <v>316</v>
      </c>
    </row>
    <row r="159" spans="1:7" x14ac:dyDescent="0.25">
      <c r="A159" s="31">
        <v>609751</v>
      </c>
      <c r="B159" s="31">
        <v>1760</v>
      </c>
      <c r="C159" s="31" t="s">
        <v>549</v>
      </c>
      <c r="D159" s="31">
        <v>46371</v>
      </c>
      <c r="E159" s="32" t="s">
        <v>550</v>
      </c>
      <c r="F159" s="32" t="s">
        <v>551</v>
      </c>
      <c r="G159" s="32" t="s">
        <v>312</v>
      </c>
    </row>
    <row r="160" spans="1:7" x14ac:dyDescent="0.25">
      <c r="A160" s="31">
        <v>610533</v>
      </c>
      <c r="B160" s="31">
        <v>8023</v>
      </c>
      <c r="C160" s="31" t="s">
        <v>552</v>
      </c>
      <c r="D160" s="31">
        <v>22581</v>
      </c>
      <c r="E160" s="32" t="s">
        <v>553</v>
      </c>
      <c r="F160" s="32" t="s">
        <v>554</v>
      </c>
      <c r="G160" s="32" t="s">
        <v>82</v>
      </c>
    </row>
    <row r="161" spans="1:7" x14ac:dyDescent="0.25">
      <c r="A161" s="31">
        <v>610266</v>
      </c>
      <c r="B161" s="31">
        <v>6890</v>
      </c>
      <c r="C161" s="31" t="s">
        <v>555</v>
      </c>
      <c r="D161" s="31">
        <v>26171</v>
      </c>
      <c r="E161" s="32" t="s">
        <v>556</v>
      </c>
      <c r="F161" s="32" t="s">
        <v>557</v>
      </c>
      <c r="G161" s="32" t="s">
        <v>184</v>
      </c>
    </row>
    <row r="162" spans="1:7" x14ac:dyDescent="0.25">
      <c r="A162" s="31">
        <v>610188</v>
      </c>
      <c r="B162" s="31">
        <v>6050</v>
      </c>
      <c r="C162" s="31" t="s">
        <v>558</v>
      </c>
      <c r="D162" s="31">
        <v>25491</v>
      </c>
      <c r="E162" s="32" t="s">
        <v>559</v>
      </c>
      <c r="F162" s="32" t="s">
        <v>560</v>
      </c>
      <c r="G162" s="32" t="s">
        <v>130</v>
      </c>
    </row>
    <row r="163" spans="1:7" x14ac:dyDescent="0.25">
      <c r="A163" s="31">
        <v>610352</v>
      </c>
      <c r="B163" s="31">
        <v>7870</v>
      </c>
      <c r="C163" s="31" t="s">
        <v>561</v>
      </c>
      <c r="D163" s="31">
        <v>26831</v>
      </c>
      <c r="E163" s="32" t="s">
        <v>562</v>
      </c>
      <c r="F163" s="32" t="s">
        <v>563</v>
      </c>
      <c r="G163" s="32" t="s">
        <v>94</v>
      </c>
    </row>
    <row r="164" spans="1:7" x14ac:dyDescent="0.25">
      <c r="A164" s="31">
        <v>610254</v>
      </c>
      <c r="B164" s="31">
        <v>6760</v>
      </c>
      <c r="C164" s="31" t="s">
        <v>564</v>
      </c>
      <c r="D164" s="31">
        <v>26051</v>
      </c>
      <c r="E164" s="32" t="s">
        <v>565</v>
      </c>
      <c r="F164" s="32" t="s">
        <v>566</v>
      </c>
      <c r="G164" s="32" t="s">
        <v>167</v>
      </c>
    </row>
    <row r="165" spans="1:7" x14ac:dyDescent="0.25">
      <c r="A165" s="31">
        <v>609736</v>
      </c>
      <c r="B165" s="31">
        <v>1600</v>
      </c>
      <c r="C165" s="31" t="s">
        <v>567</v>
      </c>
      <c r="D165" s="31">
        <v>66021</v>
      </c>
      <c r="E165" s="32" t="s">
        <v>568</v>
      </c>
      <c r="F165" s="32" t="s">
        <v>569</v>
      </c>
      <c r="G165" s="32" t="s">
        <v>312</v>
      </c>
    </row>
    <row r="166" spans="1:7" x14ac:dyDescent="0.25">
      <c r="A166" s="31">
        <v>610132</v>
      </c>
      <c r="B166" s="31">
        <v>5460</v>
      </c>
      <c r="C166" s="31" t="s">
        <v>570</v>
      </c>
      <c r="D166" s="31">
        <v>29261</v>
      </c>
      <c r="E166" s="32" t="s">
        <v>571</v>
      </c>
      <c r="F166" s="32" t="s">
        <v>572</v>
      </c>
      <c r="G166" s="32" t="s">
        <v>316</v>
      </c>
    </row>
    <row r="167" spans="1:7" x14ac:dyDescent="0.25">
      <c r="A167" s="31">
        <v>609901</v>
      </c>
      <c r="B167" s="31">
        <v>3170</v>
      </c>
      <c r="C167" s="31" t="s">
        <v>573</v>
      </c>
      <c r="D167" s="31">
        <v>23071</v>
      </c>
      <c r="E167" s="32" t="s">
        <v>574</v>
      </c>
      <c r="F167" s="32" t="s">
        <v>575</v>
      </c>
      <c r="G167" s="32" t="s">
        <v>113</v>
      </c>
    </row>
    <row r="168" spans="1:7" x14ac:dyDescent="0.25">
      <c r="A168" s="31">
        <v>610523</v>
      </c>
      <c r="B168" s="31">
        <v>2085</v>
      </c>
      <c r="C168" s="31" t="s">
        <v>576</v>
      </c>
      <c r="D168" s="31">
        <v>28081</v>
      </c>
      <c r="E168" s="32" t="s">
        <v>577</v>
      </c>
      <c r="F168" s="32" t="s">
        <v>578</v>
      </c>
      <c r="G168" s="32" t="s">
        <v>113</v>
      </c>
    </row>
    <row r="169" spans="1:7" x14ac:dyDescent="0.25">
      <c r="A169" s="31">
        <v>609819</v>
      </c>
      <c r="B169" s="31">
        <v>2460</v>
      </c>
      <c r="C169" s="31" t="s">
        <v>579</v>
      </c>
      <c r="D169" s="31">
        <v>22411</v>
      </c>
      <c r="E169" s="32" t="s">
        <v>580</v>
      </c>
      <c r="F169" s="32" t="s">
        <v>581</v>
      </c>
      <c r="G169" s="32" t="s">
        <v>184</v>
      </c>
    </row>
    <row r="170" spans="1:7" x14ac:dyDescent="0.25">
      <c r="A170" s="31">
        <v>609815</v>
      </c>
      <c r="B170" s="31">
        <v>2430</v>
      </c>
      <c r="C170" s="31" t="s">
        <v>582</v>
      </c>
      <c r="D170" s="31">
        <v>22371</v>
      </c>
      <c r="E170" s="32" t="s">
        <v>583</v>
      </c>
      <c r="F170" s="32" t="s">
        <v>584</v>
      </c>
      <c r="G170" s="32" t="s">
        <v>90</v>
      </c>
    </row>
    <row r="171" spans="1:7" x14ac:dyDescent="0.25">
      <c r="A171" s="31">
        <v>610246</v>
      </c>
      <c r="B171" s="31">
        <v>6660</v>
      </c>
      <c r="C171" s="31" t="s">
        <v>585</v>
      </c>
      <c r="D171" s="31">
        <v>29321</v>
      </c>
      <c r="E171" s="32" t="s">
        <v>586</v>
      </c>
      <c r="F171" s="32" t="s">
        <v>587</v>
      </c>
      <c r="G171" s="32" t="s">
        <v>184</v>
      </c>
    </row>
    <row r="172" spans="1:7" x14ac:dyDescent="0.25">
      <c r="A172" s="31">
        <v>609881</v>
      </c>
      <c r="B172" s="31">
        <v>3000</v>
      </c>
      <c r="C172" s="31" t="s">
        <v>588</v>
      </c>
      <c r="D172" s="31">
        <v>22911</v>
      </c>
      <c r="E172" s="32" t="s">
        <v>589</v>
      </c>
      <c r="F172" s="32" t="s">
        <v>590</v>
      </c>
      <c r="G172" s="32" t="s">
        <v>150</v>
      </c>
    </row>
    <row r="173" spans="1:7" x14ac:dyDescent="0.25">
      <c r="A173" s="31">
        <v>609862</v>
      </c>
      <c r="B173" s="31">
        <v>2830</v>
      </c>
      <c r="C173" s="31" t="s">
        <v>591</v>
      </c>
      <c r="D173" s="31">
        <v>22771</v>
      </c>
      <c r="E173" s="32" t="s">
        <v>592</v>
      </c>
      <c r="F173" s="32" t="s">
        <v>593</v>
      </c>
      <c r="G173" s="32" t="s">
        <v>90</v>
      </c>
    </row>
    <row r="174" spans="1:7" x14ac:dyDescent="0.25">
      <c r="A174" s="31">
        <v>609909</v>
      </c>
      <c r="B174" s="31">
        <v>3260</v>
      </c>
      <c r="C174" s="31" t="s">
        <v>594</v>
      </c>
      <c r="D174" s="31">
        <v>23141</v>
      </c>
      <c r="E174" s="32" t="s">
        <v>595</v>
      </c>
      <c r="F174" s="32" t="s">
        <v>596</v>
      </c>
      <c r="G174" s="32" t="s">
        <v>98</v>
      </c>
    </row>
    <row r="175" spans="1:7" x14ac:dyDescent="0.25">
      <c r="A175" s="31">
        <v>610012</v>
      </c>
      <c r="B175" s="31">
        <v>4200</v>
      </c>
      <c r="C175" s="31" t="s">
        <v>597</v>
      </c>
      <c r="D175" s="31">
        <v>23951</v>
      </c>
      <c r="E175" s="32" t="s">
        <v>598</v>
      </c>
      <c r="F175" s="32" t="s">
        <v>599</v>
      </c>
      <c r="G175" s="32" t="s">
        <v>82</v>
      </c>
    </row>
    <row r="176" spans="1:7" x14ac:dyDescent="0.25">
      <c r="A176" s="31">
        <v>609904</v>
      </c>
      <c r="B176" s="31">
        <v>3220</v>
      </c>
      <c r="C176" s="31" t="s">
        <v>600</v>
      </c>
      <c r="D176" s="31">
        <v>23101</v>
      </c>
      <c r="E176" s="32" t="s">
        <v>601</v>
      </c>
      <c r="F176" s="32" t="s">
        <v>602</v>
      </c>
      <c r="G176" s="32" t="s">
        <v>167</v>
      </c>
    </row>
    <row r="177" spans="1:7" x14ac:dyDescent="0.25">
      <c r="A177" s="31">
        <v>610006</v>
      </c>
      <c r="B177" s="31">
        <v>4120</v>
      </c>
      <c r="C177" s="31" t="s">
        <v>603</v>
      </c>
      <c r="D177" s="31">
        <v>23911</v>
      </c>
      <c r="E177" s="32" t="s">
        <v>604</v>
      </c>
      <c r="F177" s="32" t="s">
        <v>605</v>
      </c>
      <c r="G177" s="32" t="s">
        <v>94</v>
      </c>
    </row>
    <row r="178" spans="1:7" x14ac:dyDescent="0.25">
      <c r="A178" s="31">
        <v>609735</v>
      </c>
      <c r="B178" s="31">
        <v>1590</v>
      </c>
      <c r="C178" s="31" t="s">
        <v>606</v>
      </c>
      <c r="D178" s="31">
        <v>53121</v>
      </c>
      <c r="E178" s="32" t="s">
        <v>607</v>
      </c>
      <c r="F178" s="32" t="s">
        <v>608</v>
      </c>
      <c r="G178" s="32" t="s">
        <v>102</v>
      </c>
    </row>
    <row r="179" spans="1:7" x14ac:dyDescent="0.25">
      <c r="A179" s="31">
        <v>610315</v>
      </c>
      <c r="B179" s="31">
        <v>7440</v>
      </c>
      <c r="C179" s="31" t="s">
        <v>609</v>
      </c>
      <c r="D179" s="31">
        <v>26431</v>
      </c>
      <c r="E179" s="32" t="s">
        <v>610</v>
      </c>
      <c r="F179" s="32" t="s">
        <v>611</v>
      </c>
      <c r="G179" s="32" t="s">
        <v>316</v>
      </c>
    </row>
    <row r="180" spans="1:7" x14ac:dyDescent="0.25">
      <c r="A180" s="31">
        <v>609708</v>
      </c>
      <c r="B180" s="31">
        <v>1330</v>
      </c>
      <c r="C180" s="31" t="s">
        <v>612</v>
      </c>
      <c r="D180" s="31">
        <v>46131</v>
      </c>
      <c r="E180" s="32" t="s">
        <v>613</v>
      </c>
      <c r="F180" s="32" t="s">
        <v>614</v>
      </c>
      <c r="G180" s="32" t="s">
        <v>117</v>
      </c>
    </row>
    <row r="181" spans="1:7" x14ac:dyDescent="0.25">
      <c r="A181" s="31">
        <v>609913</v>
      </c>
      <c r="B181" s="31">
        <v>3290</v>
      </c>
      <c r="C181" s="31" t="s">
        <v>615</v>
      </c>
      <c r="D181" s="31">
        <v>29061</v>
      </c>
      <c r="E181" s="32" t="s">
        <v>616</v>
      </c>
      <c r="F181" s="32" t="s">
        <v>617</v>
      </c>
      <c r="G181" s="32" t="s">
        <v>177</v>
      </c>
    </row>
    <row r="182" spans="1:7" x14ac:dyDescent="0.25">
      <c r="A182" s="31">
        <v>610227</v>
      </c>
      <c r="B182" s="31">
        <v>6440</v>
      </c>
      <c r="C182" s="31" t="s">
        <v>618</v>
      </c>
      <c r="D182" s="31">
        <v>25841</v>
      </c>
      <c r="E182" s="32" t="s">
        <v>619</v>
      </c>
      <c r="F182" s="32" t="s">
        <v>620</v>
      </c>
      <c r="G182" s="32" t="s">
        <v>356</v>
      </c>
    </row>
    <row r="183" spans="1:7" x14ac:dyDescent="0.25">
      <c r="A183" s="31">
        <v>610233</v>
      </c>
      <c r="B183" s="31">
        <v>6500</v>
      </c>
      <c r="C183" s="31" t="s">
        <v>621</v>
      </c>
      <c r="D183" s="31">
        <v>25901</v>
      </c>
      <c r="E183" s="32" t="s">
        <v>622</v>
      </c>
      <c r="F183" s="32" t="s">
        <v>623</v>
      </c>
      <c r="G183" s="32" t="s">
        <v>90</v>
      </c>
    </row>
    <row r="184" spans="1:7" x14ac:dyDescent="0.25">
      <c r="A184" s="31">
        <v>609852</v>
      </c>
      <c r="B184" s="31">
        <v>2750</v>
      </c>
      <c r="C184" s="31" t="s">
        <v>624</v>
      </c>
      <c r="D184" s="31">
        <v>22681</v>
      </c>
      <c r="E184" s="32" t="s">
        <v>625</v>
      </c>
      <c r="F184" s="32" t="s">
        <v>626</v>
      </c>
      <c r="G184" s="32" t="s">
        <v>134</v>
      </c>
    </row>
    <row r="185" spans="1:7" x14ac:dyDescent="0.25">
      <c r="A185" s="31">
        <v>610195</v>
      </c>
      <c r="B185" s="31">
        <v>6120</v>
      </c>
      <c r="C185" s="31" t="s">
        <v>627</v>
      </c>
      <c r="D185" s="31">
        <v>25561</v>
      </c>
      <c r="E185" s="32" t="s">
        <v>628</v>
      </c>
      <c r="F185" s="32" t="s">
        <v>629</v>
      </c>
      <c r="G185" s="32" t="s">
        <v>130</v>
      </c>
    </row>
    <row r="186" spans="1:7" x14ac:dyDescent="0.25">
      <c r="A186" s="31">
        <v>610119</v>
      </c>
      <c r="B186" s="31">
        <v>5330</v>
      </c>
      <c r="C186" s="31" t="s">
        <v>630</v>
      </c>
      <c r="D186" s="31">
        <v>24861</v>
      </c>
      <c r="E186" s="32" t="s">
        <v>631</v>
      </c>
      <c r="F186" s="32" t="s">
        <v>632</v>
      </c>
      <c r="G186" s="32" t="s">
        <v>78</v>
      </c>
    </row>
    <row r="187" spans="1:7" x14ac:dyDescent="0.25">
      <c r="A187" s="31">
        <v>610235</v>
      </c>
      <c r="B187" s="31">
        <v>6520</v>
      </c>
      <c r="C187" s="31" t="s">
        <v>633</v>
      </c>
      <c r="D187" s="31">
        <v>25921</v>
      </c>
      <c r="E187" s="32" t="s">
        <v>634</v>
      </c>
      <c r="F187" s="32" t="s">
        <v>635</v>
      </c>
      <c r="G187" s="32" t="s">
        <v>167</v>
      </c>
    </row>
    <row r="188" spans="1:7" x14ac:dyDescent="0.25">
      <c r="A188" s="31">
        <v>609682</v>
      </c>
      <c r="B188" s="31">
        <v>1110</v>
      </c>
      <c r="C188" s="31" t="s">
        <v>636</v>
      </c>
      <c r="D188" s="31">
        <v>53051</v>
      </c>
      <c r="E188" s="32" t="s">
        <v>637</v>
      </c>
      <c r="F188" s="32" t="s">
        <v>638</v>
      </c>
      <c r="G188" s="32" t="s">
        <v>102</v>
      </c>
    </row>
    <row r="189" spans="1:7" x14ac:dyDescent="0.25">
      <c r="A189" s="31">
        <v>610073</v>
      </c>
      <c r="B189" s="31">
        <v>4840</v>
      </c>
      <c r="C189" s="31" t="s">
        <v>639</v>
      </c>
      <c r="D189" s="31">
        <v>24511</v>
      </c>
      <c r="E189" s="32" t="s">
        <v>640</v>
      </c>
      <c r="F189" s="32" t="s">
        <v>641</v>
      </c>
      <c r="G189" s="32" t="s">
        <v>78</v>
      </c>
    </row>
    <row r="190" spans="1:7" x14ac:dyDescent="0.25">
      <c r="A190" s="31">
        <v>609712</v>
      </c>
      <c r="B190" s="31">
        <v>1380</v>
      </c>
      <c r="C190" s="31" t="s">
        <v>642</v>
      </c>
      <c r="D190" s="31">
        <v>47031</v>
      </c>
      <c r="E190" s="32" t="s">
        <v>643</v>
      </c>
      <c r="F190" s="32" t="s">
        <v>644</v>
      </c>
      <c r="G190" s="32" t="s">
        <v>312</v>
      </c>
    </row>
    <row r="191" spans="1:7" x14ac:dyDescent="0.25">
      <c r="A191" s="31">
        <v>609973</v>
      </c>
      <c r="B191" s="31">
        <v>3820</v>
      </c>
      <c r="C191" s="31" t="s">
        <v>645</v>
      </c>
      <c r="D191" s="31">
        <v>23611</v>
      </c>
      <c r="E191" s="32" t="s">
        <v>646</v>
      </c>
      <c r="F191" s="32" t="s">
        <v>647</v>
      </c>
      <c r="G191" s="32" t="s">
        <v>356</v>
      </c>
    </row>
    <row r="192" spans="1:7" x14ac:dyDescent="0.25">
      <c r="A192" s="31">
        <v>610065</v>
      </c>
      <c r="B192" s="31">
        <v>4740</v>
      </c>
      <c r="C192" s="31" t="s">
        <v>648</v>
      </c>
      <c r="D192" s="31">
        <v>24441</v>
      </c>
      <c r="E192" s="32" t="s">
        <v>649</v>
      </c>
      <c r="F192" s="32" t="s">
        <v>650</v>
      </c>
      <c r="G192" s="32" t="s">
        <v>184</v>
      </c>
    </row>
    <row r="193" spans="1:7" x14ac:dyDescent="0.25">
      <c r="A193" s="31">
        <v>609916</v>
      </c>
      <c r="B193" s="31">
        <v>3320</v>
      </c>
      <c r="C193" s="31" t="s">
        <v>651</v>
      </c>
      <c r="D193" s="31">
        <v>23191</v>
      </c>
      <c r="E193" s="32" t="s">
        <v>652</v>
      </c>
      <c r="F193" s="32" t="s">
        <v>653</v>
      </c>
      <c r="G193" s="32" t="s">
        <v>90</v>
      </c>
    </row>
    <row r="194" spans="1:7" x14ac:dyDescent="0.25">
      <c r="A194" s="31">
        <v>610203</v>
      </c>
      <c r="B194" s="31">
        <v>6220</v>
      </c>
      <c r="C194" s="31" t="s">
        <v>654</v>
      </c>
      <c r="D194" s="31">
        <v>25631</v>
      </c>
      <c r="E194" s="32" t="s">
        <v>655</v>
      </c>
      <c r="F194" s="32" t="s">
        <v>656</v>
      </c>
      <c r="G194" s="32" t="s">
        <v>94</v>
      </c>
    </row>
    <row r="195" spans="1:7" x14ac:dyDescent="0.25">
      <c r="A195" s="31">
        <v>400094</v>
      </c>
      <c r="B195" s="31">
        <v>8058</v>
      </c>
      <c r="C195" s="31" t="s">
        <v>657</v>
      </c>
      <c r="D195" s="31">
        <v>63081</v>
      </c>
      <c r="E195" s="32" t="s">
        <v>658</v>
      </c>
      <c r="F195" s="32" t="s">
        <v>659</v>
      </c>
      <c r="G195" s="32" t="s">
        <v>86</v>
      </c>
    </row>
    <row r="196" spans="1:7" x14ac:dyDescent="0.25">
      <c r="A196" s="31">
        <v>610543</v>
      </c>
      <c r="B196" s="31">
        <v>8550</v>
      </c>
      <c r="C196" s="31" t="s">
        <v>660</v>
      </c>
      <c r="D196" s="31">
        <v>46101</v>
      </c>
      <c r="E196" s="32" t="s">
        <v>661</v>
      </c>
      <c r="F196" s="32" t="s">
        <v>662</v>
      </c>
      <c r="G196" s="32" t="s">
        <v>387</v>
      </c>
    </row>
    <row r="197" spans="1:7" x14ac:dyDescent="0.25">
      <c r="A197" s="31">
        <v>400039</v>
      </c>
      <c r="B197" s="31">
        <v>5780</v>
      </c>
      <c r="C197" s="31" t="s">
        <v>663</v>
      </c>
      <c r="D197" s="31">
        <v>66331</v>
      </c>
      <c r="E197" s="32" t="s">
        <v>664</v>
      </c>
      <c r="F197" s="32" t="s">
        <v>665</v>
      </c>
      <c r="G197" s="32" t="s">
        <v>86</v>
      </c>
    </row>
    <row r="198" spans="1:7" x14ac:dyDescent="0.25">
      <c r="A198" s="31">
        <v>610137</v>
      </c>
      <c r="B198" s="31">
        <v>5510</v>
      </c>
      <c r="C198" s="31" t="s">
        <v>666</v>
      </c>
      <c r="D198" s="31">
        <v>25031</v>
      </c>
      <c r="E198" s="32" t="s">
        <v>667</v>
      </c>
      <c r="F198" s="32" t="s">
        <v>668</v>
      </c>
      <c r="G198" s="32" t="s">
        <v>113</v>
      </c>
    </row>
    <row r="199" spans="1:7" x14ac:dyDescent="0.25">
      <c r="A199" s="31">
        <v>609908</v>
      </c>
      <c r="B199" s="31">
        <v>3250</v>
      </c>
      <c r="C199" s="31" t="s">
        <v>669</v>
      </c>
      <c r="D199" s="31">
        <v>23131</v>
      </c>
      <c r="E199" s="32" t="s">
        <v>670</v>
      </c>
      <c r="F199" s="32" t="s">
        <v>671</v>
      </c>
      <c r="G199" s="32" t="s">
        <v>130</v>
      </c>
    </row>
    <row r="200" spans="1:7" x14ac:dyDescent="0.25">
      <c r="A200" s="31">
        <v>609918</v>
      </c>
      <c r="B200" s="31">
        <v>3350</v>
      </c>
      <c r="C200" s="31" t="s">
        <v>672</v>
      </c>
      <c r="D200" s="31">
        <v>23211</v>
      </c>
      <c r="E200" s="32" t="s">
        <v>673</v>
      </c>
      <c r="F200" s="32" t="s">
        <v>674</v>
      </c>
      <c r="G200" s="32" t="s">
        <v>134</v>
      </c>
    </row>
    <row r="201" spans="1:7" x14ac:dyDescent="0.25">
      <c r="A201" s="31">
        <v>609874</v>
      </c>
      <c r="B201" s="31">
        <v>2950</v>
      </c>
      <c r="C201" s="31" t="s">
        <v>675</v>
      </c>
      <c r="D201" s="31">
        <v>22871</v>
      </c>
      <c r="E201" s="32" t="s">
        <v>676</v>
      </c>
      <c r="F201" s="32" t="s">
        <v>677</v>
      </c>
      <c r="G201" s="32" t="s">
        <v>113</v>
      </c>
    </row>
    <row r="202" spans="1:7" x14ac:dyDescent="0.25">
      <c r="A202" s="31">
        <v>610319</v>
      </c>
      <c r="B202" s="31">
        <v>7490</v>
      </c>
      <c r="C202" s="31" t="s">
        <v>678</v>
      </c>
      <c r="D202" s="31">
        <v>26461</v>
      </c>
      <c r="E202" s="32" t="s">
        <v>679</v>
      </c>
      <c r="F202" s="32" t="s">
        <v>680</v>
      </c>
      <c r="G202" s="32" t="s">
        <v>98</v>
      </c>
    </row>
    <row r="203" spans="1:7" x14ac:dyDescent="0.25">
      <c r="A203" s="31">
        <v>610057</v>
      </c>
      <c r="B203" s="31">
        <v>4660</v>
      </c>
      <c r="C203" s="31" t="s">
        <v>681</v>
      </c>
      <c r="D203" s="31">
        <v>26701</v>
      </c>
      <c r="E203" s="32" t="s">
        <v>682</v>
      </c>
      <c r="F203" s="32" t="s">
        <v>683</v>
      </c>
      <c r="G203" s="32" t="s">
        <v>94</v>
      </c>
    </row>
    <row r="204" spans="1:7" x14ac:dyDescent="0.25">
      <c r="A204" s="31">
        <v>610541</v>
      </c>
      <c r="B204" s="31">
        <v>8330</v>
      </c>
      <c r="C204" s="31" t="s">
        <v>684</v>
      </c>
      <c r="D204" s="31">
        <v>22341</v>
      </c>
      <c r="E204" s="32" t="s">
        <v>685</v>
      </c>
      <c r="F204" s="32" t="s">
        <v>686</v>
      </c>
      <c r="G204" s="32" t="s">
        <v>82</v>
      </c>
    </row>
    <row r="205" spans="1:7" x14ac:dyDescent="0.25">
      <c r="A205" s="31">
        <v>609706</v>
      </c>
      <c r="B205" s="31">
        <v>7970</v>
      </c>
      <c r="C205" s="31" t="s">
        <v>687</v>
      </c>
      <c r="D205" s="31">
        <v>50191</v>
      </c>
      <c r="E205" s="32" t="s">
        <v>688</v>
      </c>
      <c r="F205" s="32" t="s">
        <v>689</v>
      </c>
      <c r="G205" s="32" t="s">
        <v>406</v>
      </c>
    </row>
    <row r="206" spans="1:7" x14ac:dyDescent="0.25">
      <c r="A206" s="31">
        <v>610120</v>
      </c>
      <c r="B206" s="31">
        <v>5340</v>
      </c>
      <c r="C206" s="31" t="s">
        <v>690</v>
      </c>
      <c r="D206" s="31">
        <v>24871</v>
      </c>
      <c r="E206" s="32" t="s">
        <v>691</v>
      </c>
      <c r="F206" s="32" t="s">
        <v>692</v>
      </c>
      <c r="G206" s="32" t="s">
        <v>94</v>
      </c>
    </row>
    <row r="207" spans="1:7" x14ac:dyDescent="0.25">
      <c r="A207" s="31">
        <v>609917</v>
      </c>
      <c r="B207" s="31">
        <v>3330</v>
      </c>
      <c r="C207" s="31" t="s">
        <v>693</v>
      </c>
      <c r="D207" s="31">
        <v>23201</v>
      </c>
      <c r="E207" s="32" t="s">
        <v>694</v>
      </c>
      <c r="F207" s="32" t="s">
        <v>695</v>
      </c>
      <c r="G207" s="32" t="s">
        <v>130</v>
      </c>
    </row>
    <row r="208" spans="1:7" x14ac:dyDescent="0.25">
      <c r="A208" s="31">
        <v>610258</v>
      </c>
      <c r="B208" s="31">
        <v>6810</v>
      </c>
      <c r="C208" s="31" t="s">
        <v>696</v>
      </c>
      <c r="D208" s="31">
        <v>26101</v>
      </c>
      <c r="E208" s="32" t="s">
        <v>697</v>
      </c>
      <c r="F208" s="32" t="s">
        <v>698</v>
      </c>
      <c r="G208" s="32" t="s">
        <v>184</v>
      </c>
    </row>
    <row r="209" spans="1:7" x14ac:dyDescent="0.25">
      <c r="A209" s="31">
        <v>610096</v>
      </c>
      <c r="B209" s="31">
        <v>5090</v>
      </c>
      <c r="C209" s="31" t="s">
        <v>699</v>
      </c>
      <c r="D209" s="31">
        <v>24671</v>
      </c>
      <c r="E209" s="32" t="s">
        <v>700</v>
      </c>
      <c r="F209" s="32" t="s">
        <v>701</v>
      </c>
      <c r="G209" s="32" t="s">
        <v>94</v>
      </c>
    </row>
    <row r="210" spans="1:7" x14ac:dyDescent="0.25">
      <c r="A210" s="31">
        <v>609924</v>
      </c>
      <c r="B210" s="31">
        <v>3400</v>
      </c>
      <c r="C210" s="31" t="s">
        <v>702</v>
      </c>
      <c r="D210" s="31">
        <v>23241</v>
      </c>
      <c r="E210" s="32" t="s">
        <v>703</v>
      </c>
      <c r="F210" s="32" t="s">
        <v>704</v>
      </c>
      <c r="G210" s="32" t="s">
        <v>130</v>
      </c>
    </row>
    <row r="211" spans="1:7" x14ac:dyDescent="0.25">
      <c r="A211" s="31">
        <v>609927</v>
      </c>
      <c r="B211" s="31">
        <v>3430</v>
      </c>
      <c r="C211" s="31" t="s">
        <v>705</v>
      </c>
      <c r="D211" s="31">
        <v>23261</v>
      </c>
      <c r="E211" s="32" t="s">
        <v>706</v>
      </c>
      <c r="F211" s="32" t="s">
        <v>707</v>
      </c>
      <c r="G211" s="32" t="s">
        <v>177</v>
      </c>
    </row>
    <row r="212" spans="1:7" x14ac:dyDescent="0.25">
      <c r="A212" s="31">
        <v>610067</v>
      </c>
      <c r="B212" s="31">
        <v>4760</v>
      </c>
      <c r="C212" s="31" t="s">
        <v>708</v>
      </c>
      <c r="D212" s="31">
        <v>24451</v>
      </c>
      <c r="E212" s="32" t="s">
        <v>709</v>
      </c>
      <c r="F212" s="32" t="s">
        <v>710</v>
      </c>
      <c r="G212" s="32" t="s">
        <v>94</v>
      </c>
    </row>
    <row r="213" spans="1:7" x14ac:dyDescent="0.25">
      <c r="A213" s="31">
        <v>610114</v>
      </c>
      <c r="B213" s="31">
        <v>5280</v>
      </c>
      <c r="C213" s="31" t="s">
        <v>711</v>
      </c>
      <c r="D213" s="31">
        <v>24831</v>
      </c>
      <c r="E213" s="32" t="s">
        <v>712</v>
      </c>
      <c r="F213" s="32" t="s">
        <v>713</v>
      </c>
      <c r="G213" s="32" t="s">
        <v>98</v>
      </c>
    </row>
    <row r="214" spans="1:7" x14ac:dyDescent="0.25">
      <c r="A214" s="31">
        <v>610020</v>
      </c>
      <c r="B214" s="31">
        <v>4280</v>
      </c>
      <c r="C214" s="31" t="s">
        <v>714</v>
      </c>
      <c r="D214" s="31">
        <v>24001</v>
      </c>
      <c r="E214" s="32" t="s">
        <v>715</v>
      </c>
      <c r="F214" s="32" t="s">
        <v>716</v>
      </c>
      <c r="G214" s="32" t="s">
        <v>167</v>
      </c>
    </row>
    <row r="215" spans="1:7" x14ac:dyDescent="0.25">
      <c r="A215" s="31">
        <v>610112</v>
      </c>
      <c r="B215" s="31">
        <v>5270</v>
      </c>
      <c r="C215" s="31" t="s">
        <v>717</v>
      </c>
      <c r="D215" s="31">
        <v>31181</v>
      </c>
      <c r="E215" s="32" t="s">
        <v>718</v>
      </c>
      <c r="F215" s="32" t="s">
        <v>719</v>
      </c>
      <c r="G215" s="32" t="s">
        <v>177</v>
      </c>
    </row>
    <row r="216" spans="1:7" x14ac:dyDescent="0.25">
      <c r="A216" s="31">
        <v>610215</v>
      </c>
      <c r="B216" s="31">
        <v>6310</v>
      </c>
      <c r="C216" s="31" t="s">
        <v>720</v>
      </c>
      <c r="D216" s="31">
        <v>41041</v>
      </c>
      <c r="E216" s="32" t="s">
        <v>721</v>
      </c>
      <c r="F216" s="32" t="s">
        <v>722</v>
      </c>
      <c r="G216" s="32" t="s">
        <v>356</v>
      </c>
    </row>
    <row r="217" spans="1:7" x14ac:dyDescent="0.25">
      <c r="A217" s="31">
        <v>609800</v>
      </c>
      <c r="B217" s="31">
        <v>2280</v>
      </c>
      <c r="C217" s="31" t="s">
        <v>723</v>
      </c>
      <c r="D217" s="31">
        <v>22241</v>
      </c>
      <c r="E217" s="32" t="s">
        <v>724</v>
      </c>
      <c r="F217" s="32" t="s">
        <v>725</v>
      </c>
      <c r="G217" s="32" t="s">
        <v>130</v>
      </c>
    </row>
    <row r="218" spans="1:7" x14ac:dyDescent="0.25">
      <c r="A218" s="31">
        <v>609939</v>
      </c>
      <c r="B218" s="31">
        <v>3530</v>
      </c>
      <c r="C218" s="31" t="s">
        <v>726</v>
      </c>
      <c r="D218" s="31">
        <v>23321</v>
      </c>
      <c r="E218" s="32" t="s">
        <v>727</v>
      </c>
      <c r="F218" s="32" t="s">
        <v>728</v>
      </c>
      <c r="G218" s="32" t="s">
        <v>130</v>
      </c>
    </row>
    <row r="219" spans="1:7" x14ac:dyDescent="0.25">
      <c r="A219" s="31">
        <v>609958</v>
      </c>
      <c r="B219" s="31">
        <v>3690</v>
      </c>
      <c r="C219" s="31" t="s">
        <v>729</v>
      </c>
      <c r="D219" s="31">
        <v>29121</v>
      </c>
      <c r="E219" s="32" t="s">
        <v>730</v>
      </c>
      <c r="F219" s="32" t="s">
        <v>731</v>
      </c>
      <c r="G219" s="32" t="s">
        <v>98</v>
      </c>
    </row>
    <row r="220" spans="1:7" x14ac:dyDescent="0.25">
      <c r="A220" s="31">
        <v>610144</v>
      </c>
      <c r="B220" s="31">
        <v>5590</v>
      </c>
      <c r="C220" s="31" t="s">
        <v>732</v>
      </c>
      <c r="D220" s="31">
        <v>25101</v>
      </c>
      <c r="E220" s="32" t="s">
        <v>733</v>
      </c>
      <c r="F220" s="32" t="s">
        <v>734</v>
      </c>
      <c r="G220" s="32" t="s">
        <v>82</v>
      </c>
    </row>
    <row r="221" spans="1:7" x14ac:dyDescent="0.25">
      <c r="A221" s="31">
        <v>609926</v>
      </c>
      <c r="B221" s="31">
        <v>3420</v>
      </c>
      <c r="C221" s="31" t="s">
        <v>735</v>
      </c>
      <c r="D221" s="31">
        <v>29081</v>
      </c>
      <c r="E221" s="32" t="s">
        <v>736</v>
      </c>
      <c r="F221" s="32" t="s">
        <v>737</v>
      </c>
      <c r="G221" s="32" t="s">
        <v>82</v>
      </c>
    </row>
    <row r="222" spans="1:7" x14ac:dyDescent="0.25">
      <c r="A222" s="31">
        <v>610165</v>
      </c>
      <c r="B222" s="31">
        <v>5800</v>
      </c>
      <c r="C222" s="31" t="s">
        <v>738</v>
      </c>
      <c r="D222" s="31">
        <v>25291</v>
      </c>
      <c r="E222" s="32" t="s">
        <v>739</v>
      </c>
      <c r="F222" s="32" t="s">
        <v>740</v>
      </c>
      <c r="G222" s="32" t="s">
        <v>82</v>
      </c>
    </row>
    <row r="223" spans="1:7" x14ac:dyDescent="0.25">
      <c r="A223" s="31">
        <v>400040</v>
      </c>
      <c r="B223" s="31">
        <v>6650</v>
      </c>
      <c r="C223" s="31" t="s">
        <v>741</v>
      </c>
      <c r="D223" s="31">
        <v>26901</v>
      </c>
      <c r="E223" s="32" t="s">
        <v>742</v>
      </c>
      <c r="F223" s="32" t="s">
        <v>743</v>
      </c>
      <c r="G223" s="32" t="s">
        <v>86</v>
      </c>
    </row>
    <row r="224" spans="1:7" x14ac:dyDescent="0.25">
      <c r="A224" s="31">
        <v>610503</v>
      </c>
      <c r="B224" s="31">
        <v>5850</v>
      </c>
      <c r="C224" s="31" t="s">
        <v>744</v>
      </c>
      <c r="D224" s="31">
        <v>29411</v>
      </c>
      <c r="E224" s="32" t="s">
        <v>745</v>
      </c>
      <c r="F224" s="32" t="s">
        <v>746</v>
      </c>
      <c r="G224" s="32" t="s">
        <v>167</v>
      </c>
    </row>
    <row r="225" spans="1:7" x14ac:dyDescent="0.25">
      <c r="A225" s="31">
        <v>609854</v>
      </c>
      <c r="B225" s="31">
        <v>2770</v>
      </c>
      <c r="C225" s="31" t="s">
        <v>747</v>
      </c>
      <c r="D225" s="31">
        <v>22721</v>
      </c>
      <c r="E225" s="32" t="s">
        <v>748</v>
      </c>
      <c r="F225" s="32" t="s">
        <v>749</v>
      </c>
      <c r="G225" s="32" t="s">
        <v>78</v>
      </c>
    </row>
    <row r="226" spans="1:7" x14ac:dyDescent="0.25">
      <c r="A226" s="31">
        <v>610245</v>
      </c>
      <c r="B226" s="31">
        <v>6630</v>
      </c>
      <c r="C226" s="31" t="s">
        <v>750</v>
      </c>
      <c r="D226" s="31">
        <v>41061</v>
      </c>
      <c r="E226" s="32" t="s">
        <v>751</v>
      </c>
      <c r="F226" s="32" t="s">
        <v>752</v>
      </c>
      <c r="G226" s="32" t="s">
        <v>106</v>
      </c>
    </row>
    <row r="227" spans="1:7" x14ac:dyDescent="0.25">
      <c r="A227" s="31">
        <v>609930</v>
      </c>
      <c r="B227" s="31">
        <v>3460</v>
      </c>
      <c r="C227" s="31" t="s">
        <v>753</v>
      </c>
      <c r="D227" s="31">
        <v>23291</v>
      </c>
      <c r="E227" s="32" t="s">
        <v>754</v>
      </c>
      <c r="F227" s="32" t="s">
        <v>755</v>
      </c>
      <c r="G227" s="32" t="s">
        <v>82</v>
      </c>
    </row>
    <row r="228" spans="1:7" x14ac:dyDescent="0.25">
      <c r="A228" s="31">
        <v>610163</v>
      </c>
      <c r="B228" s="31">
        <v>5770</v>
      </c>
      <c r="C228" s="31" t="s">
        <v>756</v>
      </c>
      <c r="D228" s="31">
        <v>30081</v>
      </c>
      <c r="E228" s="32" t="s">
        <v>757</v>
      </c>
      <c r="F228" s="32" t="s">
        <v>758</v>
      </c>
      <c r="G228" s="32" t="s">
        <v>113</v>
      </c>
    </row>
    <row r="229" spans="1:7" x14ac:dyDescent="0.25">
      <c r="A229" s="31">
        <v>610010</v>
      </c>
      <c r="B229" s="31">
        <v>4170</v>
      </c>
      <c r="C229" s="31" t="s">
        <v>759</v>
      </c>
      <c r="D229" s="31">
        <v>23921</v>
      </c>
      <c r="E229" s="32" t="s">
        <v>760</v>
      </c>
      <c r="F229" s="32" t="s">
        <v>761</v>
      </c>
      <c r="G229" s="32" t="s">
        <v>134</v>
      </c>
    </row>
    <row r="230" spans="1:7" x14ac:dyDescent="0.25">
      <c r="A230" s="31">
        <v>609737</v>
      </c>
      <c r="B230" s="31">
        <v>1610</v>
      </c>
      <c r="C230" s="31" t="s">
        <v>762</v>
      </c>
      <c r="D230" s="31">
        <v>47081</v>
      </c>
      <c r="E230" s="32" t="s">
        <v>763</v>
      </c>
      <c r="F230" s="32" t="s">
        <v>764</v>
      </c>
      <c r="G230" s="32" t="s">
        <v>117</v>
      </c>
    </row>
    <row r="231" spans="1:7" x14ac:dyDescent="0.25">
      <c r="A231" s="31">
        <v>609709</v>
      </c>
      <c r="B231" s="31">
        <v>1340</v>
      </c>
      <c r="C231" s="31" t="s">
        <v>765</v>
      </c>
      <c r="D231" s="31">
        <v>46141</v>
      </c>
      <c r="E231" s="32" t="s">
        <v>766</v>
      </c>
      <c r="F231" s="32" t="s">
        <v>767</v>
      </c>
      <c r="G231" s="32" t="s">
        <v>102</v>
      </c>
    </row>
    <row r="232" spans="1:7" x14ac:dyDescent="0.25">
      <c r="A232" s="31">
        <v>400041</v>
      </c>
      <c r="B232" s="31">
        <v>5840</v>
      </c>
      <c r="C232" s="31" t="s">
        <v>768</v>
      </c>
      <c r="D232" s="31">
        <v>66341</v>
      </c>
      <c r="E232" s="32" t="s">
        <v>769</v>
      </c>
      <c r="F232" s="32" t="s">
        <v>770</v>
      </c>
      <c r="G232" s="32" t="s">
        <v>86</v>
      </c>
    </row>
    <row r="233" spans="1:7" x14ac:dyDescent="0.25">
      <c r="A233" s="31">
        <v>610009</v>
      </c>
      <c r="B233" s="31">
        <v>4160</v>
      </c>
      <c r="C233" s="31" t="s">
        <v>771</v>
      </c>
      <c r="D233" s="31">
        <v>29141</v>
      </c>
      <c r="E233" s="32" t="s">
        <v>772</v>
      </c>
      <c r="F233" s="32" t="s">
        <v>773</v>
      </c>
      <c r="G233" s="32" t="s">
        <v>78</v>
      </c>
    </row>
    <row r="234" spans="1:7" x14ac:dyDescent="0.25">
      <c r="A234" s="31">
        <v>400095</v>
      </c>
      <c r="B234" s="31">
        <v>8064</v>
      </c>
      <c r="C234" s="31" t="s">
        <v>774</v>
      </c>
      <c r="D234" s="31">
        <v>63101</v>
      </c>
      <c r="E234" s="32" t="s">
        <v>775</v>
      </c>
      <c r="F234" s="32" t="s">
        <v>776</v>
      </c>
      <c r="G234" s="32" t="s">
        <v>86</v>
      </c>
    </row>
    <row r="235" spans="1:7" x14ac:dyDescent="0.25">
      <c r="A235" s="31">
        <v>610072</v>
      </c>
      <c r="B235" s="31">
        <v>4830</v>
      </c>
      <c r="C235" s="31" t="s">
        <v>777</v>
      </c>
      <c r="D235" s="31">
        <v>24501</v>
      </c>
      <c r="E235" s="32" t="s">
        <v>778</v>
      </c>
      <c r="F235" s="32" t="s">
        <v>779</v>
      </c>
      <c r="G235" s="32" t="s">
        <v>177</v>
      </c>
    </row>
    <row r="236" spans="1:7" x14ac:dyDescent="0.25">
      <c r="A236" s="31">
        <v>610293</v>
      </c>
      <c r="B236" s="31">
        <v>7190</v>
      </c>
      <c r="C236" s="31" t="s">
        <v>780</v>
      </c>
      <c r="D236" s="31">
        <v>26351</v>
      </c>
      <c r="E236" s="32" t="s">
        <v>781</v>
      </c>
      <c r="F236" s="32" t="s">
        <v>782</v>
      </c>
      <c r="G236" s="32" t="s">
        <v>150</v>
      </c>
    </row>
    <row r="237" spans="1:7" x14ac:dyDescent="0.25">
      <c r="A237" s="31">
        <v>609779</v>
      </c>
      <c r="B237" s="31">
        <v>2080</v>
      </c>
      <c r="C237" s="31" t="s">
        <v>783</v>
      </c>
      <c r="D237" s="31">
        <v>22081</v>
      </c>
      <c r="E237" s="32" t="s">
        <v>784</v>
      </c>
      <c r="F237" s="32" t="s">
        <v>785</v>
      </c>
      <c r="G237" s="32" t="s">
        <v>134</v>
      </c>
    </row>
    <row r="238" spans="1:7" x14ac:dyDescent="0.25">
      <c r="A238" s="31">
        <v>610062</v>
      </c>
      <c r="B238" s="31">
        <v>4710</v>
      </c>
      <c r="C238" s="31" t="s">
        <v>786</v>
      </c>
      <c r="D238" s="31">
        <v>24421</v>
      </c>
      <c r="E238" s="32" t="s">
        <v>787</v>
      </c>
      <c r="F238" s="32" t="s">
        <v>788</v>
      </c>
      <c r="G238" s="32" t="s">
        <v>98</v>
      </c>
    </row>
    <row r="239" spans="1:7" x14ac:dyDescent="0.25">
      <c r="A239" s="31">
        <v>610196</v>
      </c>
      <c r="B239" s="31">
        <v>6130</v>
      </c>
      <c r="C239" s="31" t="s">
        <v>789</v>
      </c>
      <c r="D239" s="31">
        <v>25571</v>
      </c>
      <c r="E239" s="32" t="s">
        <v>790</v>
      </c>
      <c r="F239" s="32" t="s">
        <v>791</v>
      </c>
      <c r="G239" s="32" t="s">
        <v>134</v>
      </c>
    </row>
    <row r="240" spans="1:7" x14ac:dyDescent="0.25">
      <c r="A240" s="31">
        <v>609849</v>
      </c>
      <c r="B240" s="31">
        <v>2720</v>
      </c>
      <c r="C240" s="31" t="s">
        <v>792</v>
      </c>
      <c r="D240" s="31">
        <v>22651</v>
      </c>
      <c r="E240" s="32" t="s">
        <v>793</v>
      </c>
      <c r="F240" s="32" t="s">
        <v>794</v>
      </c>
      <c r="G240" s="32" t="s">
        <v>130</v>
      </c>
    </row>
    <row r="241" spans="1:7" x14ac:dyDescent="0.25">
      <c r="A241" s="31">
        <v>609761</v>
      </c>
      <c r="B241" s="31">
        <v>1860</v>
      </c>
      <c r="C241" s="31" t="s">
        <v>795</v>
      </c>
      <c r="D241" s="31">
        <v>46391</v>
      </c>
      <c r="E241" s="32" t="s">
        <v>796</v>
      </c>
      <c r="F241" s="32" t="s">
        <v>797</v>
      </c>
      <c r="G241" s="32" t="s">
        <v>406</v>
      </c>
    </row>
    <row r="242" spans="1:7" x14ac:dyDescent="0.25">
      <c r="A242" s="31">
        <v>610305</v>
      </c>
      <c r="B242" s="31">
        <v>7320</v>
      </c>
      <c r="C242" s="31" t="s">
        <v>798</v>
      </c>
      <c r="D242" s="31">
        <v>26391</v>
      </c>
      <c r="E242" s="32" t="s">
        <v>799</v>
      </c>
      <c r="F242" s="32" t="s">
        <v>800</v>
      </c>
      <c r="G242" s="32" t="s">
        <v>167</v>
      </c>
    </row>
    <row r="243" spans="1:7" x14ac:dyDescent="0.25">
      <c r="A243" s="31">
        <v>610139</v>
      </c>
      <c r="B243" s="31">
        <v>5530</v>
      </c>
      <c r="C243" s="31" t="s">
        <v>801</v>
      </c>
      <c r="D243" s="31">
        <v>25041</v>
      </c>
      <c r="E243" s="32" t="s">
        <v>802</v>
      </c>
      <c r="F243" s="32" t="s">
        <v>803</v>
      </c>
      <c r="G243" s="32" t="s">
        <v>316</v>
      </c>
    </row>
    <row r="244" spans="1:7" x14ac:dyDescent="0.25">
      <c r="A244" s="31">
        <v>610048</v>
      </c>
      <c r="B244" s="31">
        <v>4580</v>
      </c>
      <c r="C244" s="31" t="s">
        <v>804</v>
      </c>
      <c r="D244" s="31">
        <v>24311</v>
      </c>
      <c r="E244" s="32" t="s">
        <v>805</v>
      </c>
      <c r="F244" s="32" t="s">
        <v>806</v>
      </c>
      <c r="G244" s="32" t="s">
        <v>82</v>
      </c>
    </row>
    <row r="245" spans="1:7" x14ac:dyDescent="0.25">
      <c r="A245" s="31">
        <v>609795</v>
      </c>
      <c r="B245" s="31">
        <v>2230</v>
      </c>
      <c r="C245" s="31" t="s">
        <v>807</v>
      </c>
      <c r="D245" s="31">
        <v>22191</v>
      </c>
      <c r="E245" s="32" t="s">
        <v>808</v>
      </c>
      <c r="F245" s="32" t="s">
        <v>809</v>
      </c>
      <c r="G245" s="32" t="s">
        <v>167</v>
      </c>
    </row>
    <row r="246" spans="1:7" x14ac:dyDescent="0.25">
      <c r="A246" s="31">
        <v>609900</v>
      </c>
      <c r="B246" s="31">
        <v>3160</v>
      </c>
      <c r="C246" s="31" t="s">
        <v>810</v>
      </c>
      <c r="D246" s="31">
        <v>23061</v>
      </c>
      <c r="E246" s="32" t="s">
        <v>811</v>
      </c>
      <c r="F246" s="32" t="s">
        <v>812</v>
      </c>
      <c r="G246" s="32" t="s">
        <v>387</v>
      </c>
    </row>
    <row r="247" spans="1:7" x14ac:dyDescent="0.25">
      <c r="A247" s="31">
        <v>610202</v>
      </c>
      <c r="B247" s="31">
        <v>6210</v>
      </c>
      <c r="C247" s="31" t="s">
        <v>813</v>
      </c>
      <c r="D247" s="31">
        <v>25621</v>
      </c>
      <c r="E247" s="32" t="s">
        <v>814</v>
      </c>
      <c r="F247" s="32" t="s">
        <v>815</v>
      </c>
      <c r="G247" s="32" t="s">
        <v>150</v>
      </c>
    </row>
    <row r="248" spans="1:7" x14ac:dyDescent="0.25">
      <c r="A248" s="31">
        <v>609760</v>
      </c>
      <c r="B248" s="31">
        <v>1850</v>
      </c>
      <c r="C248" s="31" t="s">
        <v>816</v>
      </c>
      <c r="D248" s="31">
        <v>46381</v>
      </c>
      <c r="E248" s="32" t="s">
        <v>817</v>
      </c>
      <c r="F248" s="32" t="s">
        <v>818</v>
      </c>
      <c r="G248" s="32" t="s">
        <v>406</v>
      </c>
    </row>
    <row r="249" spans="1:7" x14ac:dyDescent="0.25">
      <c r="A249" s="31">
        <v>609845</v>
      </c>
      <c r="B249" s="31">
        <v>2690</v>
      </c>
      <c r="C249" s="31" t="s">
        <v>819</v>
      </c>
      <c r="D249" s="31">
        <v>22621</v>
      </c>
      <c r="E249" s="32" t="s">
        <v>820</v>
      </c>
      <c r="F249" s="32" t="s">
        <v>821</v>
      </c>
      <c r="G249" s="32" t="s">
        <v>316</v>
      </c>
    </row>
    <row r="250" spans="1:7" x14ac:dyDescent="0.25">
      <c r="A250" s="31">
        <v>610219</v>
      </c>
      <c r="B250" s="31">
        <v>6360</v>
      </c>
      <c r="C250" s="31" t="s">
        <v>822</v>
      </c>
      <c r="D250" s="31">
        <v>25771</v>
      </c>
      <c r="E250" s="32" t="s">
        <v>823</v>
      </c>
      <c r="F250" s="32" t="s">
        <v>824</v>
      </c>
      <c r="G250" s="32" t="s">
        <v>316</v>
      </c>
    </row>
    <row r="251" spans="1:7" x14ac:dyDescent="0.25">
      <c r="A251" s="31">
        <v>609739</v>
      </c>
      <c r="B251" s="31">
        <v>1630</v>
      </c>
      <c r="C251" s="31" t="s">
        <v>825</v>
      </c>
      <c r="D251" s="31">
        <v>46331</v>
      </c>
      <c r="E251" s="32" t="s">
        <v>826</v>
      </c>
      <c r="F251" s="32" t="s">
        <v>827</v>
      </c>
      <c r="G251" s="32" t="s">
        <v>406</v>
      </c>
    </row>
    <row r="252" spans="1:7" x14ac:dyDescent="0.25">
      <c r="A252" s="31">
        <v>609693</v>
      </c>
      <c r="B252" s="31">
        <v>1160</v>
      </c>
      <c r="C252" s="31" t="s">
        <v>828</v>
      </c>
      <c r="D252" s="31">
        <v>53071</v>
      </c>
      <c r="E252" s="32" t="s">
        <v>829</v>
      </c>
      <c r="F252" s="32" t="s">
        <v>830</v>
      </c>
      <c r="G252" s="32" t="s">
        <v>106</v>
      </c>
    </row>
    <row r="253" spans="1:7" x14ac:dyDescent="0.25">
      <c r="A253" s="31">
        <v>609920</v>
      </c>
      <c r="B253" s="31">
        <v>3370</v>
      </c>
      <c r="C253" s="31" t="s">
        <v>831</v>
      </c>
      <c r="D253" s="31">
        <v>29071</v>
      </c>
      <c r="E253" s="32" t="s">
        <v>832</v>
      </c>
      <c r="F253" s="32" t="s">
        <v>833</v>
      </c>
      <c r="G253" s="32" t="s">
        <v>356</v>
      </c>
    </row>
    <row r="254" spans="1:7" x14ac:dyDescent="0.25">
      <c r="A254" s="31">
        <v>610187</v>
      </c>
      <c r="B254" s="31">
        <v>6040</v>
      </c>
      <c r="C254" s="31" t="s">
        <v>834</v>
      </c>
      <c r="D254" s="31">
        <v>25481</v>
      </c>
      <c r="E254" s="32" t="s">
        <v>835</v>
      </c>
      <c r="F254" s="32" t="s">
        <v>836</v>
      </c>
      <c r="G254" s="32" t="s">
        <v>134</v>
      </c>
    </row>
    <row r="255" spans="1:7" x14ac:dyDescent="0.25">
      <c r="A255" s="31">
        <v>610285</v>
      </c>
      <c r="B255" s="31">
        <v>7080</v>
      </c>
      <c r="C255" s="31" t="s">
        <v>837</v>
      </c>
      <c r="D255" s="31">
        <v>31241</v>
      </c>
      <c r="E255" s="32" t="s">
        <v>838</v>
      </c>
      <c r="F255" s="32" t="s">
        <v>839</v>
      </c>
      <c r="G255" s="32" t="s">
        <v>177</v>
      </c>
    </row>
    <row r="256" spans="1:7" x14ac:dyDescent="0.25">
      <c r="A256" s="31">
        <v>610383</v>
      </c>
      <c r="B256" s="31">
        <v>7600</v>
      </c>
      <c r="C256" s="31" t="s">
        <v>840</v>
      </c>
      <c r="D256" s="31">
        <v>55171</v>
      </c>
      <c r="E256" s="32" t="s">
        <v>841</v>
      </c>
      <c r="F256" s="32" t="s">
        <v>842</v>
      </c>
      <c r="G256" s="32" t="s">
        <v>106</v>
      </c>
    </row>
    <row r="257" spans="1:7" x14ac:dyDescent="0.25">
      <c r="A257" s="31">
        <v>609857</v>
      </c>
      <c r="B257" s="31">
        <v>2800</v>
      </c>
      <c r="C257" s="31" t="s">
        <v>843</v>
      </c>
      <c r="D257" s="31">
        <v>22741</v>
      </c>
      <c r="E257" s="32" t="s">
        <v>844</v>
      </c>
      <c r="F257" s="32" t="s">
        <v>845</v>
      </c>
      <c r="G257" s="32" t="s">
        <v>113</v>
      </c>
    </row>
    <row r="258" spans="1:7" x14ac:dyDescent="0.25">
      <c r="A258" s="31">
        <v>610241</v>
      </c>
      <c r="B258" s="31">
        <v>6590</v>
      </c>
      <c r="C258" s="31" t="s">
        <v>846</v>
      </c>
      <c r="D258" s="31">
        <v>31231</v>
      </c>
      <c r="E258" s="32" t="s">
        <v>847</v>
      </c>
      <c r="F258" s="32" t="s">
        <v>848</v>
      </c>
      <c r="G258" s="32" t="s">
        <v>150</v>
      </c>
    </row>
    <row r="259" spans="1:7" x14ac:dyDescent="0.25">
      <c r="A259" s="31">
        <v>609741</v>
      </c>
      <c r="B259" s="31">
        <v>1670</v>
      </c>
      <c r="C259" s="31" t="s">
        <v>849</v>
      </c>
      <c r="D259" s="31">
        <v>46341</v>
      </c>
      <c r="E259" s="32" t="s">
        <v>850</v>
      </c>
      <c r="F259" s="32" t="s">
        <v>851</v>
      </c>
      <c r="G259" s="32" t="s">
        <v>102</v>
      </c>
    </row>
    <row r="260" spans="1:7" x14ac:dyDescent="0.25">
      <c r="A260" s="31">
        <v>609726</v>
      </c>
      <c r="B260" s="31">
        <v>1500</v>
      </c>
      <c r="C260" s="31" t="s">
        <v>852</v>
      </c>
      <c r="D260" s="31">
        <v>47051</v>
      </c>
      <c r="E260" s="32" t="s">
        <v>853</v>
      </c>
      <c r="F260" s="32" t="s">
        <v>854</v>
      </c>
      <c r="G260" s="32" t="s">
        <v>406</v>
      </c>
    </row>
    <row r="261" spans="1:7" x14ac:dyDescent="0.25">
      <c r="A261" s="31">
        <v>610182</v>
      </c>
      <c r="B261" s="31">
        <v>5980</v>
      </c>
      <c r="C261" s="31" t="s">
        <v>855</v>
      </c>
      <c r="D261" s="31">
        <v>25431</v>
      </c>
      <c r="E261" s="32" t="s">
        <v>856</v>
      </c>
      <c r="F261" s="32" t="s">
        <v>857</v>
      </c>
      <c r="G261" s="32" t="s">
        <v>113</v>
      </c>
    </row>
    <row r="262" spans="1:7" x14ac:dyDescent="0.25">
      <c r="A262" s="31">
        <v>610068</v>
      </c>
      <c r="B262" s="31">
        <v>4770</v>
      </c>
      <c r="C262" s="31" t="s">
        <v>858</v>
      </c>
      <c r="D262" s="31">
        <v>24461</v>
      </c>
      <c r="E262" s="32" t="s">
        <v>859</v>
      </c>
      <c r="F262" s="32" t="s">
        <v>860</v>
      </c>
      <c r="G262" s="32" t="s">
        <v>82</v>
      </c>
    </row>
    <row r="263" spans="1:7" x14ac:dyDescent="0.25">
      <c r="A263" s="31">
        <v>610124</v>
      </c>
      <c r="B263" s="31">
        <v>5380</v>
      </c>
      <c r="C263" s="31" t="s">
        <v>861</v>
      </c>
      <c r="D263" s="31">
        <v>24921</v>
      </c>
      <c r="E263" s="32" t="s">
        <v>862</v>
      </c>
      <c r="F263" s="32" t="s">
        <v>863</v>
      </c>
      <c r="G263" s="32" t="s">
        <v>90</v>
      </c>
    </row>
    <row r="264" spans="1:7" x14ac:dyDescent="0.25">
      <c r="A264" s="31">
        <v>610192</v>
      </c>
      <c r="B264" s="31">
        <v>6080</v>
      </c>
      <c r="C264" s="31" t="s">
        <v>864</v>
      </c>
      <c r="D264" s="31">
        <v>25521</v>
      </c>
      <c r="E264" s="32" t="s">
        <v>865</v>
      </c>
      <c r="F264" s="32" t="s">
        <v>866</v>
      </c>
      <c r="G264" s="32" t="s">
        <v>150</v>
      </c>
    </row>
    <row r="265" spans="1:7" x14ac:dyDescent="0.25">
      <c r="A265" s="31">
        <v>610158</v>
      </c>
      <c r="B265" s="31">
        <v>5720</v>
      </c>
      <c r="C265" s="31" t="s">
        <v>867</v>
      </c>
      <c r="D265" s="31">
        <v>29271</v>
      </c>
      <c r="E265" s="32" t="s">
        <v>868</v>
      </c>
      <c r="F265" s="32" t="s">
        <v>869</v>
      </c>
      <c r="G265" s="32" t="s">
        <v>167</v>
      </c>
    </row>
    <row r="266" spans="1:7" x14ac:dyDescent="0.25">
      <c r="A266" s="31">
        <v>609974</v>
      </c>
      <c r="B266" s="31">
        <v>3830</v>
      </c>
      <c r="C266" s="31" t="s">
        <v>870</v>
      </c>
      <c r="D266" s="31">
        <v>29131</v>
      </c>
      <c r="E266" s="32" t="s">
        <v>871</v>
      </c>
      <c r="F266" s="32" t="s">
        <v>872</v>
      </c>
      <c r="G266" s="32" t="s">
        <v>134</v>
      </c>
    </row>
    <row r="267" spans="1:7" x14ac:dyDescent="0.25">
      <c r="A267" s="31">
        <v>609985</v>
      </c>
      <c r="B267" s="31">
        <v>3910</v>
      </c>
      <c r="C267" s="31" t="s">
        <v>873</v>
      </c>
      <c r="D267" s="31">
        <v>23711</v>
      </c>
      <c r="E267" s="32" t="s">
        <v>874</v>
      </c>
      <c r="F267" s="32" t="s">
        <v>875</v>
      </c>
      <c r="G267" s="32" t="s">
        <v>150</v>
      </c>
    </row>
    <row r="268" spans="1:7" x14ac:dyDescent="0.25">
      <c r="A268" s="31">
        <v>610122</v>
      </c>
      <c r="B268" s="31">
        <v>5360</v>
      </c>
      <c r="C268" s="31" t="s">
        <v>876</v>
      </c>
      <c r="D268" s="31">
        <v>24891</v>
      </c>
      <c r="E268" s="32" t="s">
        <v>877</v>
      </c>
      <c r="F268" s="32" t="s">
        <v>878</v>
      </c>
      <c r="G268" s="32" t="s">
        <v>134</v>
      </c>
    </row>
    <row r="269" spans="1:7" x14ac:dyDescent="0.25">
      <c r="A269" s="31">
        <v>609972</v>
      </c>
      <c r="B269" s="31">
        <v>3810</v>
      </c>
      <c r="C269" s="31" t="s">
        <v>879</v>
      </c>
      <c r="D269" s="31">
        <v>23591</v>
      </c>
      <c r="E269" s="32" t="s">
        <v>880</v>
      </c>
      <c r="F269" s="32" t="s">
        <v>881</v>
      </c>
      <c r="G269" s="32" t="s">
        <v>113</v>
      </c>
    </row>
    <row r="270" spans="1:7" x14ac:dyDescent="0.25">
      <c r="A270" s="31">
        <v>609856</v>
      </c>
      <c r="B270" s="31">
        <v>2790</v>
      </c>
      <c r="C270" s="31" t="s">
        <v>882</v>
      </c>
      <c r="D270" s="31">
        <v>22731</v>
      </c>
      <c r="E270" s="32" t="s">
        <v>883</v>
      </c>
      <c r="F270" s="32" t="s">
        <v>884</v>
      </c>
      <c r="G270" s="32" t="s">
        <v>316</v>
      </c>
    </row>
    <row r="271" spans="1:7" x14ac:dyDescent="0.25">
      <c r="A271" s="31">
        <v>610040</v>
      </c>
      <c r="B271" s="31">
        <v>4500</v>
      </c>
      <c r="C271" s="31" t="s">
        <v>885</v>
      </c>
      <c r="D271" s="31">
        <v>24221</v>
      </c>
      <c r="E271" s="32" t="s">
        <v>886</v>
      </c>
      <c r="F271" s="32" t="s">
        <v>887</v>
      </c>
      <c r="G271" s="32" t="s">
        <v>82</v>
      </c>
    </row>
    <row r="272" spans="1:7" x14ac:dyDescent="0.25">
      <c r="A272" s="31">
        <v>400042</v>
      </c>
      <c r="B272" s="31">
        <v>1165</v>
      </c>
      <c r="C272" s="31" t="s">
        <v>888</v>
      </c>
      <c r="D272" s="31">
        <v>67091</v>
      </c>
      <c r="E272" s="32" t="s">
        <v>889</v>
      </c>
      <c r="F272" s="32" t="s">
        <v>890</v>
      </c>
      <c r="G272" s="32" t="s">
        <v>86</v>
      </c>
    </row>
    <row r="273" spans="1:7" x14ac:dyDescent="0.25">
      <c r="A273" s="31">
        <v>610092</v>
      </c>
      <c r="B273" s="31">
        <v>5050</v>
      </c>
      <c r="C273" s="31" t="s">
        <v>891</v>
      </c>
      <c r="D273" s="31">
        <v>24641</v>
      </c>
      <c r="E273" s="32" t="s">
        <v>892</v>
      </c>
      <c r="F273" s="32" t="s">
        <v>893</v>
      </c>
      <c r="G273" s="32" t="s">
        <v>167</v>
      </c>
    </row>
    <row r="274" spans="1:7" x14ac:dyDescent="0.25">
      <c r="A274" s="31">
        <v>610279</v>
      </c>
      <c r="B274" s="31">
        <v>6970</v>
      </c>
      <c r="C274" s="31" t="s">
        <v>894</v>
      </c>
      <c r="D274" s="31">
        <v>26281</v>
      </c>
      <c r="E274" s="32" t="s">
        <v>895</v>
      </c>
      <c r="F274" s="32" t="s">
        <v>896</v>
      </c>
      <c r="G274" s="32" t="s">
        <v>90</v>
      </c>
    </row>
    <row r="275" spans="1:7" x14ac:dyDescent="0.25">
      <c r="A275" s="31">
        <v>609861</v>
      </c>
      <c r="B275" s="31">
        <v>2820</v>
      </c>
      <c r="C275" s="31" t="s">
        <v>897</v>
      </c>
      <c r="D275" s="31">
        <v>22761</v>
      </c>
      <c r="E275" s="32" t="s">
        <v>898</v>
      </c>
      <c r="F275" s="32" t="s">
        <v>899</v>
      </c>
      <c r="G275" s="32" t="s">
        <v>130</v>
      </c>
    </row>
    <row r="276" spans="1:7" x14ac:dyDescent="0.25">
      <c r="A276" s="31">
        <v>610297</v>
      </c>
      <c r="B276" s="31">
        <v>7230</v>
      </c>
      <c r="C276" s="31" t="s">
        <v>900</v>
      </c>
      <c r="D276" s="31">
        <v>55081</v>
      </c>
      <c r="E276" s="32" t="s">
        <v>901</v>
      </c>
      <c r="F276" s="32" t="s">
        <v>902</v>
      </c>
      <c r="G276" s="32" t="s">
        <v>312</v>
      </c>
    </row>
    <row r="277" spans="1:7" x14ac:dyDescent="0.25">
      <c r="A277" s="31">
        <v>609798</v>
      </c>
      <c r="B277" s="31">
        <v>2260</v>
      </c>
      <c r="C277" s="31" t="s">
        <v>903</v>
      </c>
      <c r="D277" s="31">
        <v>22221</v>
      </c>
      <c r="E277" s="32" t="s">
        <v>904</v>
      </c>
      <c r="F277" s="32" t="s">
        <v>905</v>
      </c>
      <c r="G277" s="32" t="s">
        <v>113</v>
      </c>
    </row>
    <row r="278" spans="1:7" x14ac:dyDescent="0.25">
      <c r="A278" s="31">
        <v>609768</v>
      </c>
      <c r="B278" s="31">
        <v>1940</v>
      </c>
      <c r="C278" s="31" t="s">
        <v>906</v>
      </c>
      <c r="D278" s="31">
        <v>49091</v>
      </c>
      <c r="E278" s="32" t="s">
        <v>907</v>
      </c>
      <c r="F278" s="32" t="s">
        <v>908</v>
      </c>
      <c r="G278" s="32" t="s">
        <v>102</v>
      </c>
    </row>
    <row r="279" spans="1:7" x14ac:dyDescent="0.25">
      <c r="A279" s="31">
        <v>400043</v>
      </c>
      <c r="B279" s="31">
        <v>8067</v>
      </c>
      <c r="C279" s="31" t="s">
        <v>909</v>
      </c>
      <c r="D279" s="31">
        <v>63031</v>
      </c>
      <c r="E279" s="32" t="s">
        <v>910</v>
      </c>
      <c r="F279" s="32" t="s">
        <v>911</v>
      </c>
      <c r="G279" s="32" t="s">
        <v>86</v>
      </c>
    </row>
    <row r="280" spans="1:7" x14ac:dyDescent="0.25">
      <c r="A280" s="31">
        <v>609850</v>
      </c>
      <c r="B280" s="31">
        <v>2730</v>
      </c>
      <c r="C280" s="31" t="s">
        <v>912</v>
      </c>
      <c r="D280" s="31">
        <v>22661</v>
      </c>
      <c r="E280" s="32" t="s">
        <v>913</v>
      </c>
      <c r="F280" s="32" t="s">
        <v>914</v>
      </c>
      <c r="G280" s="32" t="s">
        <v>134</v>
      </c>
    </row>
    <row r="281" spans="1:7" x14ac:dyDescent="0.25">
      <c r="A281" s="31">
        <v>610052</v>
      </c>
      <c r="B281" s="31">
        <v>4610</v>
      </c>
      <c r="C281" s="31" t="s">
        <v>915</v>
      </c>
      <c r="D281" s="31">
        <v>24331</v>
      </c>
      <c r="E281" s="32" t="s">
        <v>916</v>
      </c>
      <c r="F281" s="32" t="s">
        <v>917</v>
      </c>
      <c r="G281" s="32" t="s">
        <v>90</v>
      </c>
    </row>
    <row r="282" spans="1:7" x14ac:dyDescent="0.25">
      <c r="A282" s="31">
        <v>610058</v>
      </c>
      <c r="B282" s="31">
        <v>4670</v>
      </c>
      <c r="C282" s="31" t="s">
        <v>918</v>
      </c>
      <c r="D282" s="31">
        <v>31171</v>
      </c>
      <c r="E282" s="32" t="s">
        <v>919</v>
      </c>
      <c r="F282" s="32" t="s">
        <v>920</v>
      </c>
      <c r="G282" s="32" t="s">
        <v>167</v>
      </c>
    </row>
    <row r="283" spans="1:7" x14ac:dyDescent="0.25">
      <c r="A283" s="31">
        <v>609713</v>
      </c>
      <c r="B283" s="31">
        <v>1390</v>
      </c>
      <c r="C283" s="31" t="s">
        <v>921</v>
      </c>
      <c r="D283" s="31">
        <v>46171</v>
      </c>
      <c r="E283" s="32" t="s">
        <v>922</v>
      </c>
      <c r="F283" s="32" t="s">
        <v>923</v>
      </c>
      <c r="G283" s="32" t="s">
        <v>312</v>
      </c>
    </row>
    <row r="284" spans="1:7" x14ac:dyDescent="0.25">
      <c r="A284" s="31">
        <v>610390</v>
      </c>
      <c r="B284" s="31">
        <v>7140</v>
      </c>
      <c r="C284" s="31" t="s">
        <v>924</v>
      </c>
      <c r="D284" s="31">
        <v>45221</v>
      </c>
      <c r="E284" s="32" t="s">
        <v>925</v>
      </c>
      <c r="F284" s="32" t="s">
        <v>926</v>
      </c>
      <c r="G284" s="32" t="s">
        <v>117</v>
      </c>
    </row>
    <row r="285" spans="1:7" x14ac:dyDescent="0.25">
      <c r="A285" s="31">
        <v>610110</v>
      </c>
      <c r="B285" s="31">
        <v>5250</v>
      </c>
      <c r="C285" s="31" t="s">
        <v>927</v>
      </c>
      <c r="D285" s="31">
        <v>24811</v>
      </c>
      <c r="E285" s="32" t="s">
        <v>928</v>
      </c>
      <c r="F285" s="32" t="s">
        <v>929</v>
      </c>
      <c r="G285" s="32" t="s">
        <v>184</v>
      </c>
    </row>
    <row r="286" spans="1:7" x14ac:dyDescent="0.25">
      <c r="A286" s="31">
        <v>610273</v>
      </c>
      <c r="B286" s="31">
        <v>6930</v>
      </c>
      <c r="C286" s="31" t="s">
        <v>930</v>
      </c>
      <c r="D286" s="31">
        <v>26221</v>
      </c>
      <c r="E286" s="32" t="s">
        <v>931</v>
      </c>
      <c r="F286" s="32" t="s">
        <v>932</v>
      </c>
      <c r="G286" s="32" t="s">
        <v>356</v>
      </c>
    </row>
    <row r="287" spans="1:7" x14ac:dyDescent="0.25">
      <c r="A287" s="31">
        <v>610384</v>
      </c>
      <c r="B287" s="31">
        <v>7680</v>
      </c>
      <c r="C287" s="31" t="s">
        <v>933</v>
      </c>
      <c r="D287" s="31">
        <v>55151</v>
      </c>
      <c r="E287" s="32" t="s">
        <v>934</v>
      </c>
      <c r="F287" s="32" t="s">
        <v>935</v>
      </c>
      <c r="G287" s="32" t="s">
        <v>106</v>
      </c>
    </row>
    <row r="288" spans="1:7" x14ac:dyDescent="0.25">
      <c r="A288" s="31">
        <v>400104</v>
      </c>
      <c r="B288" s="31">
        <v>8026</v>
      </c>
      <c r="C288" s="31" t="s">
        <v>936</v>
      </c>
      <c r="D288" s="31">
        <v>63131</v>
      </c>
      <c r="E288" s="32" t="s">
        <v>937</v>
      </c>
      <c r="F288" s="32" t="s">
        <v>938</v>
      </c>
      <c r="G288" s="32" t="s">
        <v>86</v>
      </c>
    </row>
    <row r="289" spans="1:7" x14ac:dyDescent="0.25">
      <c r="A289" s="31">
        <v>610078</v>
      </c>
      <c r="B289" s="31">
        <v>4890</v>
      </c>
      <c r="C289" s="31" t="s">
        <v>939</v>
      </c>
      <c r="D289" s="31">
        <v>29191</v>
      </c>
      <c r="E289" s="32" t="s">
        <v>940</v>
      </c>
      <c r="F289" s="32" t="s">
        <v>941</v>
      </c>
      <c r="G289" s="32" t="s">
        <v>134</v>
      </c>
    </row>
    <row r="290" spans="1:7" x14ac:dyDescent="0.25">
      <c r="A290" s="31">
        <v>609848</v>
      </c>
      <c r="B290" s="31">
        <v>2710</v>
      </c>
      <c r="C290" s="31" t="s">
        <v>942</v>
      </c>
      <c r="D290" s="31">
        <v>22641</v>
      </c>
      <c r="E290" s="32" t="s">
        <v>943</v>
      </c>
      <c r="F290" s="32" t="s">
        <v>944</v>
      </c>
      <c r="G290" s="32" t="s">
        <v>316</v>
      </c>
    </row>
    <row r="291" spans="1:7" x14ac:dyDescent="0.25">
      <c r="A291" s="31">
        <v>610532</v>
      </c>
      <c r="B291" s="31">
        <v>8021</v>
      </c>
      <c r="C291" s="31" t="s">
        <v>945</v>
      </c>
      <c r="D291" s="31">
        <v>22441</v>
      </c>
      <c r="E291" s="32" t="s">
        <v>946</v>
      </c>
      <c r="F291" s="32" t="s">
        <v>947</v>
      </c>
      <c r="G291" s="32" t="s">
        <v>94</v>
      </c>
    </row>
    <row r="292" spans="1:7" x14ac:dyDescent="0.25">
      <c r="A292" s="31">
        <v>610125</v>
      </c>
      <c r="B292" s="31">
        <v>5390</v>
      </c>
      <c r="C292" s="31" t="s">
        <v>948</v>
      </c>
      <c r="D292" s="31">
        <v>24931</v>
      </c>
      <c r="E292" s="32" t="s">
        <v>949</v>
      </c>
      <c r="F292" s="32" t="s">
        <v>950</v>
      </c>
      <c r="G292" s="32" t="s">
        <v>356</v>
      </c>
    </row>
    <row r="293" spans="1:7" x14ac:dyDescent="0.25">
      <c r="A293" s="31">
        <v>610276</v>
      </c>
      <c r="B293" s="31">
        <v>6950</v>
      </c>
      <c r="C293" s="31" t="s">
        <v>951</v>
      </c>
      <c r="D293" s="31">
        <v>26251</v>
      </c>
      <c r="E293" s="32" t="s">
        <v>952</v>
      </c>
      <c r="F293" s="32" t="s">
        <v>953</v>
      </c>
      <c r="G293" s="32" t="s">
        <v>184</v>
      </c>
    </row>
    <row r="294" spans="1:7" x14ac:dyDescent="0.25">
      <c r="A294" s="31">
        <v>610103</v>
      </c>
      <c r="B294" s="31">
        <v>5180</v>
      </c>
      <c r="C294" s="31" t="s">
        <v>954</v>
      </c>
      <c r="D294" s="31">
        <v>24751</v>
      </c>
      <c r="E294" s="32" t="s">
        <v>955</v>
      </c>
      <c r="F294" s="32" t="s">
        <v>956</v>
      </c>
      <c r="G294" s="32" t="s">
        <v>90</v>
      </c>
    </row>
    <row r="295" spans="1:7" x14ac:dyDescent="0.25">
      <c r="A295" s="31">
        <v>610256</v>
      </c>
      <c r="B295" s="31">
        <v>6780</v>
      </c>
      <c r="C295" s="31" t="s">
        <v>957</v>
      </c>
      <c r="D295" s="31">
        <v>26061</v>
      </c>
      <c r="E295" s="32" t="s">
        <v>958</v>
      </c>
      <c r="F295" s="32" t="s">
        <v>959</v>
      </c>
      <c r="G295" s="32" t="s">
        <v>184</v>
      </c>
    </row>
    <row r="296" spans="1:7" x14ac:dyDescent="0.25">
      <c r="A296" s="31">
        <v>609797</v>
      </c>
      <c r="B296" s="31">
        <v>2250</v>
      </c>
      <c r="C296" s="31" t="s">
        <v>960</v>
      </c>
      <c r="D296" s="31">
        <v>22211</v>
      </c>
      <c r="E296" s="32" t="s">
        <v>961</v>
      </c>
      <c r="F296" s="32" t="s">
        <v>962</v>
      </c>
      <c r="G296" s="32" t="s">
        <v>150</v>
      </c>
    </row>
    <row r="297" spans="1:7" x14ac:dyDescent="0.25">
      <c r="A297" s="31">
        <v>609766</v>
      </c>
      <c r="B297" s="31">
        <v>1920</v>
      </c>
      <c r="C297" s="31" t="s">
        <v>963</v>
      </c>
      <c r="D297" s="31">
        <v>49081</v>
      </c>
      <c r="E297" s="32" t="s">
        <v>964</v>
      </c>
      <c r="F297" s="32" t="s">
        <v>965</v>
      </c>
      <c r="G297" s="32" t="s">
        <v>117</v>
      </c>
    </row>
    <row r="298" spans="1:7" x14ac:dyDescent="0.25">
      <c r="A298" s="31">
        <v>609912</v>
      </c>
      <c r="B298" s="31">
        <v>3280</v>
      </c>
      <c r="C298" s="31" t="s">
        <v>966</v>
      </c>
      <c r="D298" s="31">
        <v>23161</v>
      </c>
      <c r="E298" s="32" t="s">
        <v>967</v>
      </c>
      <c r="F298" s="32" t="s">
        <v>968</v>
      </c>
      <c r="G298" s="32" t="s">
        <v>113</v>
      </c>
    </row>
    <row r="299" spans="1:7" x14ac:dyDescent="0.25">
      <c r="A299" s="31">
        <v>610070</v>
      </c>
      <c r="B299" s="31">
        <v>4800</v>
      </c>
      <c r="C299" s="31" t="s">
        <v>969</v>
      </c>
      <c r="D299" s="31">
        <v>24471</v>
      </c>
      <c r="E299" s="32" t="s">
        <v>970</v>
      </c>
      <c r="F299" s="32" t="s">
        <v>971</v>
      </c>
      <c r="G299" s="32" t="s">
        <v>134</v>
      </c>
    </row>
    <row r="300" spans="1:7" x14ac:dyDescent="0.25">
      <c r="A300" s="31">
        <v>610066</v>
      </c>
      <c r="B300" s="31">
        <v>4750</v>
      </c>
      <c r="C300" s="31" t="s">
        <v>972</v>
      </c>
      <c r="D300" s="31">
        <v>29181</v>
      </c>
      <c r="E300" s="32" t="s">
        <v>973</v>
      </c>
      <c r="F300" s="32" t="s">
        <v>974</v>
      </c>
      <c r="G300" s="32" t="s">
        <v>90</v>
      </c>
    </row>
    <row r="301" spans="1:7" x14ac:dyDescent="0.25">
      <c r="A301" s="31">
        <v>609803</v>
      </c>
      <c r="B301" s="31">
        <v>2300</v>
      </c>
      <c r="C301" s="31" t="s">
        <v>975</v>
      </c>
      <c r="D301" s="31">
        <v>22261</v>
      </c>
      <c r="E301" s="32" t="s">
        <v>976</v>
      </c>
      <c r="F301" s="32" t="s">
        <v>977</v>
      </c>
      <c r="G301" s="32" t="s">
        <v>134</v>
      </c>
    </row>
    <row r="302" spans="1:7" x14ac:dyDescent="0.25">
      <c r="A302" s="31">
        <v>609983</v>
      </c>
      <c r="B302" s="31">
        <v>3900</v>
      </c>
      <c r="C302" s="31" t="s">
        <v>978</v>
      </c>
      <c r="D302" s="31">
        <v>23681</v>
      </c>
      <c r="E302" s="32" t="s">
        <v>979</v>
      </c>
      <c r="F302" s="32" t="s">
        <v>980</v>
      </c>
      <c r="G302" s="32" t="s">
        <v>98</v>
      </c>
    </row>
    <row r="303" spans="1:7" x14ac:dyDescent="0.25">
      <c r="A303" s="31">
        <v>610047</v>
      </c>
      <c r="B303" s="31">
        <v>4570</v>
      </c>
      <c r="C303" s="31" t="s">
        <v>981</v>
      </c>
      <c r="D303" s="31">
        <v>24301</v>
      </c>
      <c r="E303" s="32" t="s">
        <v>982</v>
      </c>
      <c r="F303" s="32" t="s">
        <v>983</v>
      </c>
      <c r="G303" s="32" t="s">
        <v>90</v>
      </c>
    </row>
    <row r="304" spans="1:7" x14ac:dyDescent="0.25">
      <c r="A304" s="31">
        <v>610074</v>
      </c>
      <c r="B304" s="31">
        <v>4850</v>
      </c>
      <c r="C304" s="31" t="s">
        <v>984</v>
      </c>
      <c r="D304" s="31">
        <v>24531</v>
      </c>
      <c r="E304" s="32" t="s">
        <v>985</v>
      </c>
      <c r="F304" s="32" t="s">
        <v>986</v>
      </c>
      <c r="G304" s="32" t="s">
        <v>82</v>
      </c>
    </row>
    <row r="305" spans="1:7" x14ac:dyDescent="0.25">
      <c r="A305" s="31">
        <v>610200</v>
      </c>
      <c r="B305" s="31">
        <v>6180</v>
      </c>
      <c r="C305" s="31" t="s">
        <v>987</v>
      </c>
      <c r="D305" s="31">
        <v>25601</v>
      </c>
      <c r="E305" s="32" t="s">
        <v>988</v>
      </c>
      <c r="F305" s="32" t="s">
        <v>989</v>
      </c>
      <c r="G305" s="32" t="s">
        <v>90</v>
      </c>
    </row>
    <row r="306" spans="1:7" x14ac:dyDescent="0.25">
      <c r="A306" s="31">
        <v>610107</v>
      </c>
      <c r="B306" s="31">
        <v>5220</v>
      </c>
      <c r="C306" s="31" t="s">
        <v>990</v>
      </c>
      <c r="D306" s="31">
        <v>24791</v>
      </c>
      <c r="E306" s="32" t="s">
        <v>991</v>
      </c>
      <c r="F306" s="32" t="s">
        <v>992</v>
      </c>
      <c r="G306" s="32" t="s">
        <v>78</v>
      </c>
    </row>
    <row r="307" spans="1:7" x14ac:dyDescent="0.25">
      <c r="A307" s="31">
        <v>609891</v>
      </c>
      <c r="B307" s="31">
        <v>3070</v>
      </c>
      <c r="C307" s="31" t="s">
        <v>993</v>
      </c>
      <c r="D307" s="31">
        <v>22991</v>
      </c>
      <c r="E307" s="32" t="s">
        <v>994</v>
      </c>
      <c r="F307" s="32" t="s">
        <v>995</v>
      </c>
      <c r="G307" s="32" t="s">
        <v>184</v>
      </c>
    </row>
    <row r="308" spans="1:7" x14ac:dyDescent="0.25">
      <c r="A308" s="31">
        <v>610044</v>
      </c>
      <c r="B308" s="31">
        <v>4540</v>
      </c>
      <c r="C308" s="31" t="s">
        <v>996</v>
      </c>
      <c r="D308" s="31">
        <v>24251</v>
      </c>
      <c r="E308" s="32" t="s">
        <v>997</v>
      </c>
      <c r="F308" s="32" t="s">
        <v>998</v>
      </c>
      <c r="G308" s="32" t="s">
        <v>150</v>
      </c>
    </row>
    <row r="309" spans="1:7" x14ac:dyDescent="0.25">
      <c r="A309" s="31">
        <v>610174</v>
      </c>
      <c r="B309" s="31">
        <v>5910</v>
      </c>
      <c r="C309" s="31" t="s">
        <v>999</v>
      </c>
      <c r="D309" s="31">
        <v>25361</v>
      </c>
      <c r="E309" s="32" t="s">
        <v>1000</v>
      </c>
      <c r="F309" s="32" t="s">
        <v>1001</v>
      </c>
      <c r="G309" s="32" t="s">
        <v>98</v>
      </c>
    </row>
    <row r="310" spans="1:7" x14ac:dyDescent="0.25">
      <c r="A310" s="31">
        <v>610213</v>
      </c>
      <c r="B310" s="31">
        <v>6300</v>
      </c>
      <c r="C310" s="31" t="s">
        <v>1002</v>
      </c>
      <c r="D310" s="31">
        <v>25711</v>
      </c>
      <c r="E310" s="32" t="s">
        <v>1003</v>
      </c>
      <c r="F310" s="32" t="s">
        <v>1004</v>
      </c>
      <c r="G310" s="32" t="s">
        <v>184</v>
      </c>
    </row>
    <row r="311" spans="1:7" x14ac:dyDescent="0.25">
      <c r="A311" s="31">
        <v>610217</v>
      </c>
      <c r="B311" s="31">
        <v>6330</v>
      </c>
      <c r="C311" s="31" t="s">
        <v>1005</v>
      </c>
      <c r="D311" s="31">
        <v>25751</v>
      </c>
      <c r="E311" s="32" t="s">
        <v>1006</v>
      </c>
      <c r="F311" s="32" t="s">
        <v>1007</v>
      </c>
      <c r="G311" s="32" t="s">
        <v>98</v>
      </c>
    </row>
    <row r="312" spans="1:7" x14ac:dyDescent="0.25">
      <c r="A312" s="31">
        <v>610274</v>
      </c>
      <c r="B312" s="31">
        <v>6940</v>
      </c>
      <c r="C312" s="31" t="s">
        <v>1008</v>
      </c>
      <c r="D312" s="31">
        <v>26231</v>
      </c>
      <c r="E312" s="32" t="s">
        <v>1009</v>
      </c>
      <c r="F312" s="32" t="s">
        <v>1010</v>
      </c>
      <c r="G312" s="32" t="s">
        <v>387</v>
      </c>
    </row>
    <row r="313" spans="1:7" x14ac:dyDescent="0.25">
      <c r="A313" s="31">
        <v>610093</v>
      </c>
      <c r="B313" s="31">
        <v>5060</v>
      </c>
      <c r="C313" s="31" t="s">
        <v>1011</v>
      </c>
      <c r="D313" s="31">
        <v>24651</v>
      </c>
      <c r="E313" s="32" t="s">
        <v>1012</v>
      </c>
      <c r="F313" s="32" t="s">
        <v>1013</v>
      </c>
      <c r="G313" s="32" t="s">
        <v>90</v>
      </c>
    </row>
    <row r="314" spans="1:7" x14ac:dyDescent="0.25">
      <c r="A314" s="31">
        <v>609772</v>
      </c>
      <c r="B314" s="31">
        <v>2020</v>
      </c>
      <c r="C314" s="31" t="s">
        <v>1014</v>
      </c>
      <c r="D314" s="31">
        <v>22021</v>
      </c>
      <c r="E314" s="32" t="s">
        <v>1015</v>
      </c>
      <c r="F314" s="32" t="s">
        <v>1016</v>
      </c>
      <c r="G314" s="32" t="s">
        <v>316</v>
      </c>
    </row>
    <row r="315" spans="1:7" x14ac:dyDescent="0.25">
      <c r="A315" s="31">
        <v>609796</v>
      </c>
      <c r="B315" s="31">
        <v>2240</v>
      </c>
      <c r="C315" s="31" t="s">
        <v>1017</v>
      </c>
      <c r="D315" s="31">
        <v>22201</v>
      </c>
      <c r="E315" s="32" t="s">
        <v>1018</v>
      </c>
      <c r="F315" s="32" t="s">
        <v>1019</v>
      </c>
      <c r="G315" s="32" t="s">
        <v>113</v>
      </c>
    </row>
    <row r="316" spans="1:7" x14ac:dyDescent="0.25">
      <c r="A316" s="31">
        <v>610031</v>
      </c>
      <c r="B316" s="31">
        <v>4400</v>
      </c>
      <c r="C316" s="31" t="s">
        <v>1020</v>
      </c>
      <c r="D316" s="31">
        <v>24121</v>
      </c>
      <c r="E316" s="32" t="s">
        <v>1021</v>
      </c>
      <c r="F316" s="32" t="s">
        <v>1022</v>
      </c>
      <c r="G316" s="32" t="s">
        <v>78</v>
      </c>
    </row>
    <row r="317" spans="1:7" x14ac:dyDescent="0.25">
      <c r="A317" s="31">
        <v>610271</v>
      </c>
      <c r="B317" s="31">
        <v>6920</v>
      </c>
      <c r="C317" s="31" t="s">
        <v>1023</v>
      </c>
      <c r="D317" s="31">
        <v>29341</v>
      </c>
      <c r="E317" s="32" t="s">
        <v>1024</v>
      </c>
      <c r="F317" s="32" t="s">
        <v>1025</v>
      </c>
      <c r="G317" s="32" t="s">
        <v>150</v>
      </c>
    </row>
    <row r="318" spans="1:7" x14ac:dyDescent="0.25">
      <c r="A318" s="31">
        <v>609932</v>
      </c>
      <c r="B318" s="31">
        <v>3470</v>
      </c>
      <c r="C318" s="31" t="s">
        <v>1026</v>
      </c>
      <c r="D318" s="31">
        <v>31071</v>
      </c>
      <c r="E318" s="32" t="s">
        <v>1027</v>
      </c>
      <c r="F318" s="32" t="s">
        <v>1028</v>
      </c>
      <c r="G318" s="32" t="s">
        <v>316</v>
      </c>
    </row>
    <row r="319" spans="1:7" x14ac:dyDescent="0.25">
      <c r="A319" s="31">
        <v>610173</v>
      </c>
      <c r="B319" s="31">
        <v>5900</v>
      </c>
      <c r="C319" s="31" t="s">
        <v>1029</v>
      </c>
      <c r="D319" s="31">
        <v>25351</v>
      </c>
      <c r="E319" s="32" t="s">
        <v>1030</v>
      </c>
      <c r="F319" s="32" t="s">
        <v>1031</v>
      </c>
      <c r="G319" s="32" t="s">
        <v>177</v>
      </c>
    </row>
    <row r="320" spans="1:7" x14ac:dyDescent="0.25">
      <c r="A320" s="31">
        <v>609942</v>
      </c>
      <c r="B320" s="31">
        <v>3560</v>
      </c>
      <c r="C320" s="31" t="s">
        <v>1032</v>
      </c>
      <c r="D320" s="31">
        <v>23341</v>
      </c>
      <c r="E320" s="32" t="s">
        <v>1033</v>
      </c>
      <c r="F320" s="32" t="s">
        <v>1034</v>
      </c>
      <c r="G320" s="32" t="s">
        <v>82</v>
      </c>
    </row>
    <row r="321" spans="1:7" x14ac:dyDescent="0.25">
      <c r="A321" s="31">
        <v>610216</v>
      </c>
      <c r="B321" s="31">
        <v>6320</v>
      </c>
      <c r="C321" s="31" t="s">
        <v>1035</v>
      </c>
      <c r="D321" s="31">
        <v>25731</v>
      </c>
      <c r="E321" s="32" t="s">
        <v>1036</v>
      </c>
      <c r="F321" s="32" t="s">
        <v>1037</v>
      </c>
      <c r="G321" s="32" t="s">
        <v>356</v>
      </c>
    </row>
    <row r="322" spans="1:7" x14ac:dyDescent="0.25">
      <c r="A322" s="31">
        <v>609894</v>
      </c>
      <c r="B322" s="31">
        <v>3100</v>
      </c>
      <c r="C322" s="31" t="s">
        <v>1038</v>
      </c>
      <c r="D322" s="31">
        <v>23011</v>
      </c>
      <c r="E322" s="32" t="s">
        <v>1039</v>
      </c>
      <c r="F322" s="32" t="s">
        <v>1040</v>
      </c>
      <c r="G322" s="32" t="s">
        <v>184</v>
      </c>
    </row>
    <row r="323" spans="1:7" x14ac:dyDescent="0.25">
      <c r="A323" s="31">
        <v>610089</v>
      </c>
      <c r="B323" s="31">
        <v>5020</v>
      </c>
      <c r="C323" s="31" t="s">
        <v>1041</v>
      </c>
      <c r="D323" s="31">
        <v>24621</v>
      </c>
      <c r="E323" s="32" t="s">
        <v>1042</v>
      </c>
      <c r="F323" s="32" t="s">
        <v>1043</v>
      </c>
      <c r="G323" s="32" t="s">
        <v>113</v>
      </c>
    </row>
    <row r="324" spans="1:7" x14ac:dyDescent="0.25">
      <c r="A324" s="31">
        <v>609789</v>
      </c>
      <c r="B324" s="31">
        <v>2160</v>
      </c>
      <c r="C324" s="31" t="s">
        <v>1044</v>
      </c>
      <c r="D324" s="31">
        <v>22141</v>
      </c>
      <c r="E324" s="32" t="s">
        <v>1045</v>
      </c>
      <c r="F324" s="32" t="s">
        <v>1046</v>
      </c>
      <c r="G324" s="32" t="s">
        <v>82</v>
      </c>
    </row>
    <row r="325" spans="1:7" x14ac:dyDescent="0.25">
      <c r="A325" s="31">
        <v>609829</v>
      </c>
      <c r="B325" s="31">
        <v>2540</v>
      </c>
      <c r="C325" s="31" t="s">
        <v>1047</v>
      </c>
      <c r="D325" s="31">
        <v>22481</v>
      </c>
      <c r="E325" s="32" t="s">
        <v>1048</v>
      </c>
      <c r="F325" s="32" t="s">
        <v>1049</v>
      </c>
      <c r="G325" s="32" t="s">
        <v>98</v>
      </c>
    </row>
    <row r="326" spans="1:7" x14ac:dyDescent="0.25">
      <c r="A326" s="31">
        <v>609866</v>
      </c>
      <c r="B326" s="31">
        <v>2880</v>
      </c>
      <c r="C326" s="31" t="s">
        <v>1050</v>
      </c>
      <c r="D326" s="31">
        <v>22821</v>
      </c>
      <c r="E326" s="32" t="s">
        <v>1051</v>
      </c>
      <c r="F326" s="32" t="s">
        <v>1052</v>
      </c>
      <c r="G326" s="32" t="s">
        <v>134</v>
      </c>
    </row>
    <row r="327" spans="1:7" x14ac:dyDescent="0.25">
      <c r="A327" s="31">
        <v>609893</v>
      </c>
      <c r="B327" s="31">
        <v>3080</v>
      </c>
      <c r="C327" s="31" t="s">
        <v>1053</v>
      </c>
      <c r="D327" s="31">
        <v>23001</v>
      </c>
      <c r="E327" s="32" t="s">
        <v>1054</v>
      </c>
      <c r="F327" s="32" t="s">
        <v>1055</v>
      </c>
      <c r="G327" s="32" t="s">
        <v>94</v>
      </c>
    </row>
    <row r="328" spans="1:7" x14ac:dyDescent="0.25">
      <c r="A328" s="31">
        <v>610243</v>
      </c>
      <c r="B328" s="31">
        <v>6610</v>
      </c>
      <c r="C328" s="31" t="s">
        <v>1056</v>
      </c>
      <c r="D328" s="31">
        <v>26001</v>
      </c>
      <c r="E328" s="32" t="s">
        <v>1057</v>
      </c>
      <c r="F328" s="32" t="s">
        <v>1058</v>
      </c>
      <c r="G328" s="32" t="s">
        <v>150</v>
      </c>
    </row>
    <row r="329" spans="1:7" x14ac:dyDescent="0.25">
      <c r="A329" s="31">
        <v>609959</v>
      </c>
      <c r="B329" s="31">
        <v>3700</v>
      </c>
      <c r="C329" s="31" t="s">
        <v>1059</v>
      </c>
      <c r="D329" s="31">
        <v>23481</v>
      </c>
      <c r="E329" s="32" t="s">
        <v>1060</v>
      </c>
      <c r="F329" s="32" t="s">
        <v>1061</v>
      </c>
      <c r="G329" s="32" t="s">
        <v>98</v>
      </c>
    </row>
    <row r="330" spans="1:7" x14ac:dyDescent="0.25">
      <c r="A330" s="31">
        <v>610176</v>
      </c>
      <c r="B330" s="31">
        <v>5930</v>
      </c>
      <c r="C330" s="31" t="s">
        <v>1062</v>
      </c>
      <c r="D330" s="31">
        <v>25381</v>
      </c>
      <c r="E330" s="32" t="s">
        <v>1063</v>
      </c>
      <c r="F330" s="32" t="s">
        <v>1064</v>
      </c>
      <c r="G330" s="32" t="s">
        <v>130</v>
      </c>
    </row>
    <row r="331" spans="1:7" x14ac:dyDescent="0.25">
      <c r="A331" s="31">
        <v>609898</v>
      </c>
      <c r="B331" s="31">
        <v>3140</v>
      </c>
      <c r="C331" s="31" t="s">
        <v>1065</v>
      </c>
      <c r="D331" s="31">
        <v>23041</v>
      </c>
      <c r="E331" s="32" t="s">
        <v>1066</v>
      </c>
      <c r="F331" s="32" t="s">
        <v>1067</v>
      </c>
      <c r="G331" s="32" t="s">
        <v>94</v>
      </c>
    </row>
    <row r="332" spans="1:7" x14ac:dyDescent="0.25">
      <c r="A332" s="31">
        <v>609718</v>
      </c>
      <c r="B332" s="31">
        <v>1420</v>
      </c>
      <c r="C332" s="31" t="s">
        <v>1068</v>
      </c>
      <c r="D332" s="31">
        <v>46201</v>
      </c>
      <c r="E332" s="32" t="s">
        <v>1069</v>
      </c>
      <c r="F332" s="32" t="s">
        <v>1070</v>
      </c>
      <c r="G332" s="32" t="s">
        <v>102</v>
      </c>
    </row>
    <row r="333" spans="1:7" x14ac:dyDescent="0.25">
      <c r="A333" s="31">
        <v>609919</v>
      </c>
      <c r="B333" s="31">
        <v>3360</v>
      </c>
      <c r="C333" s="31" t="s">
        <v>1071</v>
      </c>
      <c r="D333" s="31">
        <v>23221</v>
      </c>
      <c r="E333" s="32" t="s">
        <v>1072</v>
      </c>
      <c r="F333" s="32" t="s">
        <v>1073</v>
      </c>
      <c r="G333" s="32" t="s">
        <v>184</v>
      </c>
    </row>
    <row r="334" spans="1:7" x14ac:dyDescent="0.25">
      <c r="A334" s="31">
        <v>610263</v>
      </c>
      <c r="B334" s="31">
        <v>6860</v>
      </c>
      <c r="C334" s="31" t="s">
        <v>1074</v>
      </c>
      <c r="D334" s="31">
        <v>26141</v>
      </c>
      <c r="E334" s="32" t="s">
        <v>1075</v>
      </c>
      <c r="F334" s="32" t="s">
        <v>1076</v>
      </c>
      <c r="G334" s="32" t="s">
        <v>387</v>
      </c>
    </row>
    <row r="335" spans="1:7" x14ac:dyDescent="0.25">
      <c r="A335" s="31">
        <v>610228</v>
      </c>
      <c r="B335" s="31">
        <v>6450</v>
      </c>
      <c r="C335" s="31" t="s">
        <v>1077</v>
      </c>
      <c r="D335" s="31">
        <v>25861</v>
      </c>
      <c r="E335" s="32" t="s">
        <v>1078</v>
      </c>
      <c r="F335" s="32" t="s">
        <v>1079</v>
      </c>
      <c r="G335" s="32" t="s">
        <v>356</v>
      </c>
    </row>
    <row r="336" spans="1:7" x14ac:dyDescent="0.25">
      <c r="A336" s="31">
        <v>609964</v>
      </c>
      <c r="B336" s="31">
        <v>3740</v>
      </c>
      <c r="C336" s="31" t="s">
        <v>1080</v>
      </c>
      <c r="D336" s="31">
        <v>23511</v>
      </c>
      <c r="E336" s="32" t="s">
        <v>1081</v>
      </c>
      <c r="F336" s="32" t="s">
        <v>1082</v>
      </c>
      <c r="G336" s="32" t="s">
        <v>98</v>
      </c>
    </row>
    <row r="337" spans="1:7" x14ac:dyDescent="0.25">
      <c r="A337" s="31">
        <v>610026</v>
      </c>
      <c r="B337" s="31">
        <v>4330</v>
      </c>
      <c r="C337" s="31" t="s">
        <v>1083</v>
      </c>
      <c r="D337" s="31">
        <v>24071</v>
      </c>
      <c r="E337" s="32" t="s">
        <v>1084</v>
      </c>
      <c r="F337" s="32" t="s">
        <v>1085</v>
      </c>
      <c r="G337" s="32" t="s">
        <v>94</v>
      </c>
    </row>
    <row r="338" spans="1:7" x14ac:dyDescent="0.25">
      <c r="A338" s="31">
        <v>610207</v>
      </c>
      <c r="B338" s="31">
        <v>6250</v>
      </c>
      <c r="C338" s="31" t="s">
        <v>1086</v>
      </c>
      <c r="D338" s="31">
        <v>29311</v>
      </c>
      <c r="E338" s="32" t="s">
        <v>1087</v>
      </c>
      <c r="F338" s="32" t="s">
        <v>1088</v>
      </c>
      <c r="G338" s="32" t="s">
        <v>130</v>
      </c>
    </row>
    <row r="339" spans="1:7" x14ac:dyDescent="0.25">
      <c r="A339" s="31">
        <v>609694</v>
      </c>
      <c r="B339" s="31">
        <v>1200</v>
      </c>
      <c r="C339" s="31" t="s">
        <v>1089</v>
      </c>
      <c r="D339" s="31">
        <v>46021</v>
      </c>
      <c r="E339" s="32" t="s">
        <v>1090</v>
      </c>
      <c r="F339" s="32" t="s">
        <v>1091</v>
      </c>
      <c r="G339" s="32" t="s">
        <v>102</v>
      </c>
    </row>
    <row r="340" spans="1:7" x14ac:dyDescent="0.25">
      <c r="A340" s="31">
        <v>609971</v>
      </c>
      <c r="B340" s="31">
        <v>3800</v>
      </c>
      <c r="C340" s="31" t="s">
        <v>1092</v>
      </c>
      <c r="D340" s="31">
        <v>23581</v>
      </c>
      <c r="E340" s="32" t="s">
        <v>1093</v>
      </c>
      <c r="F340" s="32" t="s">
        <v>1094</v>
      </c>
      <c r="G340" s="32" t="s">
        <v>387</v>
      </c>
    </row>
    <row r="341" spans="1:7" x14ac:dyDescent="0.25">
      <c r="A341" s="31">
        <v>609975</v>
      </c>
      <c r="B341" s="31">
        <v>3840</v>
      </c>
      <c r="C341" s="31" t="s">
        <v>1095</v>
      </c>
      <c r="D341" s="31">
        <v>31111</v>
      </c>
      <c r="E341" s="32" t="s">
        <v>1096</v>
      </c>
      <c r="F341" s="32" t="s">
        <v>1097</v>
      </c>
      <c r="G341" s="32" t="s">
        <v>167</v>
      </c>
    </row>
    <row r="342" spans="1:7" x14ac:dyDescent="0.25">
      <c r="A342" s="31">
        <v>609782</v>
      </c>
      <c r="B342" s="31">
        <v>2110</v>
      </c>
      <c r="C342" s="31" t="s">
        <v>1098</v>
      </c>
      <c r="D342" s="31">
        <v>22091</v>
      </c>
      <c r="E342" s="32" t="s">
        <v>1099</v>
      </c>
      <c r="F342" s="32" t="s">
        <v>1100</v>
      </c>
      <c r="G342" s="32" t="s">
        <v>134</v>
      </c>
    </row>
    <row r="343" spans="1:7" x14ac:dyDescent="0.25">
      <c r="A343" s="31">
        <v>610126</v>
      </c>
      <c r="B343" s="31">
        <v>5400</v>
      </c>
      <c r="C343" s="31" t="s">
        <v>1101</v>
      </c>
      <c r="D343" s="31">
        <v>29251</v>
      </c>
      <c r="E343" s="32" t="s">
        <v>1102</v>
      </c>
      <c r="F343" s="32" t="s">
        <v>1103</v>
      </c>
      <c r="G343" s="32" t="s">
        <v>184</v>
      </c>
    </row>
    <row r="344" spans="1:7" x14ac:dyDescent="0.25">
      <c r="A344" s="31">
        <v>610054</v>
      </c>
      <c r="B344" s="31">
        <v>4630</v>
      </c>
      <c r="C344" s="31" t="s">
        <v>1104</v>
      </c>
      <c r="D344" s="31">
        <v>24361</v>
      </c>
      <c r="E344" s="32" t="s">
        <v>1105</v>
      </c>
      <c r="F344" s="32" t="s">
        <v>1106</v>
      </c>
      <c r="G344" s="32" t="s">
        <v>316</v>
      </c>
    </row>
    <row r="345" spans="1:7" x14ac:dyDescent="0.25">
      <c r="A345" s="31">
        <v>609710</v>
      </c>
      <c r="B345" s="31">
        <v>1350</v>
      </c>
      <c r="C345" s="31" t="s">
        <v>1107</v>
      </c>
      <c r="D345" s="31">
        <v>51021</v>
      </c>
      <c r="E345" s="32" t="s">
        <v>1108</v>
      </c>
      <c r="F345" s="32" t="s">
        <v>1109</v>
      </c>
      <c r="G345" s="32" t="s">
        <v>406</v>
      </c>
    </row>
    <row r="346" spans="1:7" x14ac:dyDescent="0.25">
      <c r="A346" s="31">
        <v>610180</v>
      </c>
      <c r="B346" s="31">
        <v>5970</v>
      </c>
      <c r="C346" s="31" t="s">
        <v>1110</v>
      </c>
      <c r="D346" s="31">
        <v>25411</v>
      </c>
      <c r="E346" s="32" t="s">
        <v>1111</v>
      </c>
      <c r="F346" s="32" t="s">
        <v>1112</v>
      </c>
      <c r="G346" s="32" t="s">
        <v>78</v>
      </c>
    </row>
    <row r="347" spans="1:7" x14ac:dyDescent="0.25">
      <c r="A347" s="31">
        <v>609723</v>
      </c>
      <c r="B347" s="31">
        <v>1470</v>
      </c>
      <c r="C347" s="31" t="s">
        <v>1113</v>
      </c>
      <c r="D347" s="31">
        <v>47041</v>
      </c>
      <c r="E347" s="32" t="s">
        <v>1114</v>
      </c>
      <c r="F347" s="32" t="s">
        <v>1115</v>
      </c>
      <c r="G347" s="32" t="s">
        <v>106</v>
      </c>
    </row>
    <row r="348" spans="1:7" x14ac:dyDescent="0.25">
      <c r="A348" s="31">
        <v>609954</v>
      </c>
      <c r="B348" s="31">
        <v>3660</v>
      </c>
      <c r="C348" s="31" t="s">
        <v>1116</v>
      </c>
      <c r="D348" s="31">
        <v>23441</v>
      </c>
      <c r="E348" s="32" t="s">
        <v>1117</v>
      </c>
      <c r="F348" s="32" t="s">
        <v>1118</v>
      </c>
      <c r="G348" s="32" t="s">
        <v>150</v>
      </c>
    </row>
    <row r="349" spans="1:7" x14ac:dyDescent="0.25">
      <c r="A349" s="31">
        <v>609775</v>
      </c>
      <c r="B349" s="31">
        <v>2050</v>
      </c>
      <c r="C349" s="31" t="s">
        <v>1119</v>
      </c>
      <c r="D349" s="31">
        <v>22051</v>
      </c>
      <c r="E349" s="32" t="s">
        <v>1120</v>
      </c>
      <c r="F349" s="32" t="s">
        <v>1121</v>
      </c>
      <c r="G349" s="32" t="s">
        <v>177</v>
      </c>
    </row>
    <row r="350" spans="1:7" x14ac:dyDescent="0.25">
      <c r="A350" s="31">
        <v>610111</v>
      </c>
      <c r="B350" s="31">
        <v>5260</v>
      </c>
      <c r="C350" s="31" t="s">
        <v>1122</v>
      </c>
      <c r="D350" s="31">
        <v>24821</v>
      </c>
      <c r="E350" s="32" t="s">
        <v>1123</v>
      </c>
      <c r="F350" s="32" t="s">
        <v>1124</v>
      </c>
      <c r="G350" s="32" t="s">
        <v>113</v>
      </c>
    </row>
    <row r="351" spans="1:7" x14ac:dyDescent="0.25">
      <c r="A351" s="31">
        <v>610184</v>
      </c>
      <c r="B351" s="31">
        <v>6010</v>
      </c>
      <c r="C351" s="31" t="s">
        <v>1125</v>
      </c>
      <c r="D351" s="31">
        <v>25451</v>
      </c>
      <c r="E351" s="32" t="s">
        <v>1126</v>
      </c>
      <c r="F351" s="32" t="s">
        <v>1127</v>
      </c>
      <c r="G351" s="32" t="s">
        <v>356</v>
      </c>
    </row>
    <row r="352" spans="1:7" x14ac:dyDescent="0.25">
      <c r="A352" s="31">
        <v>610269</v>
      </c>
      <c r="B352" s="31">
        <v>6910</v>
      </c>
      <c r="C352" s="31" t="s">
        <v>1128</v>
      </c>
      <c r="D352" s="31">
        <v>26201</v>
      </c>
      <c r="E352" s="32" t="s">
        <v>1129</v>
      </c>
      <c r="F352" s="32" t="s">
        <v>1130</v>
      </c>
      <c r="G352" s="32" t="s">
        <v>134</v>
      </c>
    </row>
    <row r="353" spans="1:7" x14ac:dyDescent="0.25">
      <c r="A353" s="31">
        <v>610130</v>
      </c>
      <c r="B353" s="31">
        <v>5440</v>
      </c>
      <c r="C353" s="31" t="s">
        <v>1131</v>
      </c>
      <c r="D353" s="31">
        <v>24971</v>
      </c>
      <c r="E353" s="32" t="s">
        <v>1132</v>
      </c>
      <c r="F353" s="32" t="s">
        <v>1133</v>
      </c>
      <c r="G353" s="32" t="s">
        <v>90</v>
      </c>
    </row>
    <row r="354" spans="1:7" x14ac:dyDescent="0.25">
      <c r="A354" s="31">
        <v>609864</v>
      </c>
      <c r="B354" s="31">
        <v>2860</v>
      </c>
      <c r="C354" s="31" t="s">
        <v>1134</v>
      </c>
      <c r="D354" s="31">
        <v>22801</v>
      </c>
      <c r="E354" s="32" t="s">
        <v>1135</v>
      </c>
      <c r="F354" s="32" t="s">
        <v>1136</v>
      </c>
      <c r="G354" s="32" t="s">
        <v>177</v>
      </c>
    </row>
    <row r="355" spans="1:7" x14ac:dyDescent="0.25">
      <c r="A355" s="31">
        <v>609937</v>
      </c>
      <c r="B355" s="31">
        <v>3510</v>
      </c>
      <c r="C355" s="31" t="s">
        <v>1137</v>
      </c>
      <c r="D355" s="31">
        <v>23301</v>
      </c>
      <c r="E355" s="32" t="s">
        <v>1138</v>
      </c>
      <c r="F355" s="32" t="s">
        <v>1139</v>
      </c>
      <c r="G355" s="32" t="s">
        <v>113</v>
      </c>
    </row>
    <row r="356" spans="1:7" x14ac:dyDescent="0.25">
      <c r="A356" s="31">
        <v>610225</v>
      </c>
      <c r="B356" s="31">
        <v>6420</v>
      </c>
      <c r="C356" s="31" t="s">
        <v>1140</v>
      </c>
      <c r="D356" s="31">
        <v>25831</v>
      </c>
      <c r="E356" s="32" t="s">
        <v>1141</v>
      </c>
      <c r="F356" s="32" t="s">
        <v>1142</v>
      </c>
      <c r="G356" s="32" t="s">
        <v>316</v>
      </c>
    </row>
    <row r="357" spans="1:7" x14ac:dyDescent="0.25">
      <c r="A357" s="31">
        <v>610199</v>
      </c>
      <c r="B357" s="31">
        <v>6170</v>
      </c>
      <c r="C357" s="31" t="s">
        <v>1143</v>
      </c>
      <c r="D357" s="31">
        <v>26751</v>
      </c>
      <c r="E357" s="32" t="s">
        <v>1144</v>
      </c>
      <c r="F357" s="32" t="s">
        <v>1145</v>
      </c>
      <c r="G357" s="32" t="s">
        <v>316</v>
      </c>
    </row>
    <row r="358" spans="1:7" x14ac:dyDescent="0.25">
      <c r="A358" s="31">
        <v>609828</v>
      </c>
      <c r="B358" s="31">
        <v>2530</v>
      </c>
      <c r="C358" s="31" t="s">
        <v>1146</v>
      </c>
      <c r="D358" s="31">
        <v>22471</v>
      </c>
      <c r="E358" s="32" t="s">
        <v>1147</v>
      </c>
      <c r="F358" s="32" t="s">
        <v>1148</v>
      </c>
      <c r="G358" s="32" t="s">
        <v>78</v>
      </c>
    </row>
    <row r="359" spans="1:7" x14ac:dyDescent="0.25">
      <c r="A359" s="31">
        <v>610159</v>
      </c>
      <c r="B359" s="31">
        <v>5730</v>
      </c>
      <c r="C359" s="31" t="s">
        <v>1149</v>
      </c>
      <c r="D359" s="31">
        <v>25241</v>
      </c>
      <c r="E359" s="32" t="s">
        <v>1150</v>
      </c>
      <c r="F359" s="32" t="s">
        <v>1151</v>
      </c>
      <c r="G359" s="32" t="s">
        <v>113</v>
      </c>
    </row>
    <row r="360" spans="1:7" x14ac:dyDescent="0.25">
      <c r="A360" s="31">
        <v>609865</v>
      </c>
      <c r="B360" s="31">
        <v>2870</v>
      </c>
      <c r="C360" s="31" t="s">
        <v>1152</v>
      </c>
      <c r="D360" s="31">
        <v>22811</v>
      </c>
      <c r="E360" s="32" t="s">
        <v>1153</v>
      </c>
      <c r="F360" s="32" t="s">
        <v>1154</v>
      </c>
      <c r="G360" s="32" t="s">
        <v>134</v>
      </c>
    </row>
    <row r="361" spans="1:7" x14ac:dyDescent="0.25">
      <c r="A361" s="31">
        <v>610313</v>
      </c>
      <c r="B361" s="31">
        <v>7420</v>
      </c>
      <c r="C361" s="31" t="s">
        <v>1155</v>
      </c>
      <c r="D361" s="31">
        <v>31261</v>
      </c>
      <c r="E361" s="32" t="s">
        <v>1156</v>
      </c>
      <c r="F361" s="32" t="s">
        <v>1157</v>
      </c>
      <c r="G361" s="32" t="s">
        <v>78</v>
      </c>
    </row>
    <row r="362" spans="1:7" x14ac:dyDescent="0.25">
      <c r="A362" s="31">
        <v>609950</v>
      </c>
      <c r="B362" s="31">
        <v>3630</v>
      </c>
      <c r="C362" s="31" t="s">
        <v>1158</v>
      </c>
      <c r="D362" s="31">
        <v>23411</v>
      </c>
      <c r="E362" s="32" t="s">
        <v>1159</v>
      </c>
      <c r="F362" s="32" t="s">
        <v>1160</v>
      </c>
      <c r="G362" s="32" t="s">
        <v>356</v>
      </c>
    </row>
    <row r="363" spans="1:7" x14ac:dyDescent="0.25">
      <c r="A363" s="31">
        <v>610242</v>
      </c>
      <c r="B363" s="31">
        <v>6600</v>
      </c>
      <c r="C363" s="31" t="s">
        <v>1161</v>
      </c>
      <c r="D363" s="31">
        <v>25991</v>
      </c>
      <c r="E363" s="32" t="s">
        <v>1162</v>
      </c>
      <c r="F363" s="32" t="s">
        <v>1163</v>
      </c>
      <c r="G363" s="32" t="s">
        <v>134</v>
      </c>
    </row>
    <row r="364" spans="1:7" x14ac:dyDescent="0.25">
      <c r="A364" s="31">
        <v>609938</v>
      </c>
      <c r="B364" s="31">
        <v>3520</v>
      </c>
      <c r="C364" s="31" t="s">
        <v>1164</v>
      </c>
      <c r="D364" s="31">
        <v>23311</v>
      </c>
      <c r="E364" s="32" t="s">
        <v>1165</v>
      </c>
      <c r="F364" s="32" t="s">
        <v>1166</v>
      </c>
      <c r="G364" s="32" t="s">
        <v>356</v>
      </c>
    </row>
    <row r="365" spans="1:7" x14ac:dyDescent="0.25">
      <c r="A365" s="31">
        <v>610015</v>
      </c>
      <c r="B365" s="31">
        <v>4230</v>
      </c>
      <c r="C365" s="31" t="s">
        <v>1167</v>
      </c>
      <c r="D365" s="31">
        <v>23961</v>
      </c>
      <c r="E365" s="32" t="s">
        <v>1168</v>
      </c>
      <c r="F365" s="32" t="s">
        <v>1169</v>
      </c>
      <c r="G365" s="32" t="s">
        <v>356</v>
      </c>
    </row>
    <row r="366" spans="1:7" x14ac:dyDescent="0.25">
      <c r="A366" s="31">
        <v>609925</v>
      </c>
      <c r="B366" s="31">
        <v>3410</v>
      </c>
      <c r="C366" s="31" t="s">
        <v>1170</v>
      </c>
      <c r="D366" s="31">
        <v>23251</v>
      </c>
      <c r="E366" s="32" t="s">
        <v>1171</v>
      </c>
      <c r="F366" s="32" t="s">
        <v>1172</v>
      </c>
      <c r="G366" s="32" t="s">
        <v>150</v>
      </c>
    </row>
    <row r="367" spans="1:7" x14ac:dyDescent="0.25">
      <c r="A367" s="31">
        <v>610043</v>
      </c>
      <c r="B367" s="31">
        <v>4530</v>
      </c>
      <c r="C367" s="31" t="s">
        <v>1173</v>
      </c>
      <c r="D367" s="31">
        <v>24241</v>
      </c>
      <c r="E367" s="32" t="s">
        <v>1174</v>
      </c>
      <c r="F367" s="32" t="s">
        <v>1175</v>
      </c>
      <c r="G367" s="32" t="s">
        <v>167</v>
      </c>
    </row>
    <row r="368" spans="1:7" x14ac:dyDescent="0.25">
      <c r="A368" s="31">
        <v>610189</v>
      </c>
      <c r="B368" s="31">
        <v>6060</v>
      </c>
      <c r="C368" s="31" t="s">
        <v>1176</v>
      </c>
      <c r="D368" s="31">
        <v>25501</v>
      </c>
      <c r="E368" s="32" t="s">
        <v>1177</v>
      </c>
      <c r="F368" s="32" t="s">
        <v>1178</v>
      </c>
      <c r="G368" s="32" t="s">
        <v>134</v>
      </c>
    </row>
    <row r="369" spans="1:7" x14ac:dyDescent="0.25">
      <c r="A369" s="31">
        <v>610218</v>
      </c>
      <c r="B369" s="31">
        <v>6350</v>
      </c>
      <c r="C369" s="31" t="s">
        <v>1179</v>
      </c>
      <c r="D369" s="31">
        <v>25761</v>
      </c>
      <c r="E369" s="32" t="s">
        <v>1180</v>
      </c>
      <c r="F369" s="32" t="s">
        <v>1181</v>
      </c>
      <c r="G369" s="32" t="s">
        <v>90</v>
      </c>
    </row>
    <row r="370" spans="1:7" x14ac:dyDescent="0.25">
      <c r="A370" s="31">
        <v>610041</v>
      </c>
      <c r="B370" s="31">
        <v>4510</v>
      </c>
      <c r="C370" s="31" t="s">
        <v>1182</v>
      </c>
      <c r="D370" s="31">
        <v>24231</v>
      </c>
      <c r="E370" s="32" t="s">
        <v>1183</v>
      </c>
      <c r="F370" s="32" t="s">
        <v>1184</v>
      </c>
      <c r="G370" s="32" t="s">
        <v>82</v>
      </c>
    </row>
    <row r="371" spans="1:7" x14ac:dyDescent="0.25">
      <c r="A371" s="31">
        <v>610019</v>
      </c>
      <c r="B371" s="31">
        <v>4270</v>
      </c>
      <c r="C371" s="31" t="s">
        <v>1185</v>
      </c>
      <c r="D371" s="31">
        <v>23991</v>
      </c>
      <c r="E371" s="32" t="s">
        <v>1186</v>
      </c>
      <c r="F371" s="32" t="s">
        <v>1187</v>
      </c>
      <c r="G371" s="32" t="s">
        <v>177</v>
      </c>
    </row>
    <row r="372" spans="1:7" x14ac:dyDescent="0.25">
      <c r="A372" s="31">
        <v>610129</v>
      </c>
      <c r="B372" s="31">
        <v>5430</v>
      </c>
      <c r="C372" s="31" t="s">
        <v>1188</v>
      </c>
      <c r="D372" s="31">
        <v>24961</v>
      </c>
      <c r="E372" s="32" t="s">
        <v>1189</v>
      </c>
      <c r="F372" s="32" t="s">
        <v>1190</v>
      </c>
      <c r="G372" s="32" t="s">
        <v>356</v>
      </c>
    </row>
    <row r="373" spans="1:7" x14ac:dyDescent="0.25">
      <c r="A373" s="31">
        <v>610022</v>
      </c>
      <c r="B373" s="31">
        <v>4300</v>
      </c>
      <c r="C373" s="31" t="s">
        <v>1191</v>
      </c>
      <c r="D373" s="31">
        <v>24021</v>
      </c>
      <c r="E373" s="32" t="s">
        <v>1192</v>
      </c>
      <c r="F373" s="32" t="s">
        <v>1193</v>
      </c>
      <c r="G373" s="32" t="s">
        <v>134</v>
      </c>
    </row>
    <row r="374" spans="1:7" x14ac:dyDescent="0.25">
      <c r="A374" s="31">
        <v>610253</v>
      </c>
      <c r="B374" s="31">
        <v>6750</v>
      </c>
      <c r="C374" s="31" t="s">
        <v>1194</v>
      </c>
      <c r="D374" s="31">
        <v>26041</v>
      </c>
      <c r="E374" s="32" t="s">
        <v>1195</v>
      </c>
      <c r="F374" s="32" t="s">
        <v>1196</v>
      </c>
      <c r="G374" s="32" t="s">
        <v>167</v>
      </c>
    </row>
    <row r="375" spans="1:7" x14ac:dyDescent="0.25">
      <c r="A375" s="31">
        <v>610000</v>
      </c>
      <c r="B375" s="31">
        <v>4060</v>
      </c>
      <c r="C375" s="31" t="s">
        <v>1197</v>
      </c>
      <c r="D375" s="31">
        <v>23851</v>
      </c>
      <c r="E375" s="32" t="s">
        <v>1198</v>
      </c>
      <c r="F375" s="32" t="s">
        <v>1199</v>
      </c>
      <c r="G375" s="32" t="s">
        <v>387</v>
      </c>
    </row>
    <row r="376" spans="1:7" x14ac:dyDescent="0.25">
      <c r="A376" s="31">
        <v>610280</v>
      </c>
      <c r="B376" s="31">
        <v>6980</v>
      </c>
      <c r="C376" s="31" t="s">
        <v>1200</v>
      </c>
      <c r="D376" s="31">
        <v>30111</v>
      </c>
      <c r="E376" s="32" t="s">
        <v>1201</v>
      </c>
      <c r="F376" s="32" t="s">
        <v>1202</v>
      </c>
      <c r="G376" s="32" t="s">
        <v>90</v>
      </c>
    </row>
    <row r="377" spans="1:7" x14ac:dyDescent="0.25">
      <c r="A377" s="31">
        <v>610016</v>
      </c>
      <c r="B377" s="31">
        <v>4240</v>
      </c>
      <c r="C377" s="31" t="s">
        <v>1203</v>
      </c>
      <c r="D377" s="31">
        <v>23971</v>
      </c>
      <c r="E377" s="32" t="s">
        <v>1204</v>
      </c>
      <c r="F377" s="32" t="s">
        <v>1205</v>
      </c>
      <c r="G377" s="32" t="s">
        <v>130</v>
      </c>
    </row>
    <row r="378" spans="1:7" x14ac:dyDescent="0.25">
      <c r="A378" s="31">
        <v>609716</v>
      </c>
      <c r="B378" s="31">
        <v>1410</v>
      </c>
      <c r="C378" s="31" t="s">
        <v>1206</v>
      </c>
      <c r="D378" s="31">
        <v>46191</v>
      </c>
      <c r="E378" s="32" t="s">
        <v>1207</v>
      </c>
      <c r="F378" s="32" t="s">
        <v>1208</v>
      </c>
      <c r="G378" s="32" t="s">
        <v>117</v>
      </c>
    </row>
    <row r="379" spans="1:7" x14ac:dyDescent="0.25">
      <c r="A379" s="31">
        <v>609746</v>
      </c>
      <c r="B379" s="31">
        <v>1710</v>
      </c>
      <c r="C379" s="31" t="s">
        <v>1209</v>
      </c>
      <c r="D379" s="31">
        <v>46361</v>
      </c>
      <c r="E379" s="32" t="s">
        <v>1210</v>
      </c>
      <c r="F379" s="32" t="s">
        <v>1211</v>
      </c>
      <c r="G379" s="32" t="s">
        <v>312</v>
      </c>
    </row>
    <row r="380" spans="1:7" x14ac:dyDescent="0.25">
      <c r="A380" s="31">
        <v>400044</v>
      </c>
      <c r="B380" s="31">
        <v>7810</v>
      </c>
      <c r="C380" s="31" t="s">
        <v>1212</v>
      </c>
      <c r="D380" s="31">
        <v>66261</v>
      </c>
      <c r="E380" s="32" t="s">
        <v>1213</v>
      </c>
      <c r="F380" s="32" t="s">
        <v>1214</v>
      </c>
      <c r="G380" s="32" t="s">
        <v>86</v>
      </c>
    </row>
    <row r="381" spans="1:7" x14ac:dyDescent="0.25">
      <c r="A381" s="31">
        <v>400045</v>
      </c>
      <c r="B381" s="31">
        <v>2055</v>
      </c>
      <c r="C381" s="31" t="s">
        <v>1215</v>
      </c>
      <c r="D381" s="31">
        <v>63041</v>
      </c>
      <c r="E381" s="32" t="s">
        <v>1216</v>
      </c>
      <c r="F381" s="32" t="s">
        <v>1217</v>
      </c>
      <c r="G381" s="32" t="s">
        <v>86</v>
      </c>
    </row>
    <row r="382" spans="1:7" x14ac:dyDescent="0.25">
      <c r="A382" s="31">
        <v>609719</v>
      </c>
      <c r="B382" s="31">
        <v>1430</v>
      </c>
      <c r="C382" s="31" t="s">
        <v>1218</v>
      </c>
      <c r="D382" s="31">
        <v>46211</v>
      </c>
      <c r="E382" s="32" t="s">
        <v>1219</v>
      </c>
      <c r="F382" s="32" t="s">
        <v>1220</v>
      </c>
      <c r="G382" s="32" t="s">
        <v>117</v>
      </c>
    </row>
    <row r="383" spans="1:7" x14ac:dyDescent="0.25">
      <c r="A383" s="31">
        <v>610368</v>
      </c>
      <c r="B383" s="31">
        <v>8060</v>
      </c>
      <c r="C383" s="31" t="s">
        <v>1221</v>
      </c>
      <c r="D383" s="31">
        <v>22451</v>
      </c>
      <c r="E383" s="32" t="s">
        <v>1222</v>
      </c>
      <c r="F383" s="32" t="s">
        <v>1223</v>
      </c>
      <c r="G383" s="32" t="s">
        <v>130</v>
      </c>
    </row>
    <row r="384" spans="1:7" x14ac:dyDescent="0.25">
      <c r="A384" s="31">
        <v>610033</v>
      </c>
      <c r="B384" s="31">
        <v>4420</v>
      </c>
      <c r="C384" s="31" t="s">
        <v>1224</v>
      </c>
      <c r="D384" s="31">
        <v>29161</v>
      </c>
      <c r="E384" s="32" t="s">
        <v>1225</v>
      </c>
      <c r="F384" s="32" t="s">
        <v>1226</v>
      </c>
      <c r="G384" s="32" t="s">
        <v>82</v>
      </c>
    </row>
    <row r="385" spans="1:7" x14ac:dyDescent="0.25">
      <c r="A385" s="31">
        <v>610520</v>
      </c>
      <c r="B385" s="31">
        <v>8040</v>
      </c>
      <c r="C385" s="31" t="s">
        <v>1227</v>
      </c>
      <c r="D385" s="31">
        <v>29101</v>
      </c>
      <c r="E385" s="32" t="s">
        <v>1228</v>
      </c>
      <c r="F385" s="32" t="s">
        <v>1229</v>
      </c>
      <c r="G385" s="32" t="s">
        <v>78</v>
      </c>
    </row>
    <row r="386" spans="1:7" x14ac:dyDescent="0.25">
      <c r="A386" s="31">
        <v>609910</v>
      </c>
      <c r="B386" s="31">
        <v>3270</v>
      </c>
      <c r="C386" s="31" t="s">
        <v>1230</v>
      </c>
      <c r="D386" s="31">
        <v>23151</v>
      </c>
      <c r="E386" s="32" t="s">
        <v>1231</v>
      </c>
      <c r="F386" s="32" t="s">
        <v>1232</v>
      </c>
      <c r="G386" s="32" t="s">
        <v>82</v>
      </c>
    </row>
    <row r="387" spans="1:7" x14ac:dyDescent="0.25">
      <c r="A387" s="31">
        <v>610133</v>
      </c>
      <c r="B387" s="31">
        <v>5470</v>
      </c>
      <c r="C387" s="31" t="s">
        <v>1233</v>
      </c>
      <c r="D387" s="31">
        <v>24991</v>
      </c>
      <c r="E387" s="32" t="s">
        <v>1234</v>
      </c>
      <c r="F387" s="32" t="s">
        <v>1235</v>
      </c>
      <c r="G387" s="32" t="s">
        <v>150</v>
      </c>
    </row>
    <row r="388" spans="1:7" x14ac:dyDescent="0.25">
      <c r="A388" s="31">
        <v>610034</v>
      </c>
      <c r="B388" s="31">
        <v>4430</v>
      </c>
      <c r="C388" s="31" t="s">
        <v>1236</v>
      </c>
      <c r="D388" s="31">
        <v>31161</v>
      </c>
      <c r="E388" s="32" t="s">
        <v>1237</v>
      </c>
      <c r="F388" s="32" t="s">
        <v>1238</v>
      </c>
      <c r="G388" s="32" t="s">
        <v>167</v>
      </c>
    </row>
    <row r="389" spans="1:7" x14ac:dyDescent="0.25">
      <c r="A389" s="31">
        <v>610024</v>
      </c>
      <c r="B389" s="31">
        <v>4320</v>
      </c>
      <c r="C389" s="31" t="s">
        <v>1239</v>
      </c>
      <c r="D389" s="31">
        <v>24051</v>
      </c>
      <c r="E389" s="32" t="s">
        <v>1240</v>
      </c>
      <c r="F389" s="32" t="s">
        <v>1241</v>
      </c>
      <c r="G389" s="32" t="s">
        <v>356</v>
      </c>
    </row>
    <row r="390" spans="1:7" x14ac:dyDescent="0.25">
      <c r="A390" s="31">
        <v>400107</v>
      </c>
      <c r="B390" s="31">
        <v>8029</v>
      </c>
      <c r="C390" s="31" t="s">
        <v>1242</v>
      </c>
      <c r="D390" s="31">
        <v>66563</v>
      </c>
      <c r="E390" s="32" t="s">
        <v>1243</v>
      </c>
      <c r="F390" s="32" t="s">
        <v>1244</v>
      </c>
      <c r="G390" s="32" t="s">
        <v>86</v>
      </c>
    </row>
    <row r="391" spans="1:7" x14ac:dyDescent="0.25">
      <c r="A391" s="31">
        <v>400048</v>
      </c>
      <c r="B391" s="31">
        <v>6775</v>
      </c>
      <c r="C391" s="31" t="s">
        <v>1242</v>
      </c>
      <c r="D391" s="31">
        <v>66561</v>
      </c>
      <c r="E391" s="32" t="s">
        <v>1245</v>
      </c>
      <c r="F391" s="32" t="s">
        <v>1246</v>
      </c>
      <c r="G391" s="32" t="s">
        <v>86</v>
      </c>
    </row>
    <row r="392" spans="1:7" x14ac:dyDescent="0.25">
      <c r="A392" s="31">
        <v>400047</v>
      </c>
      <c r="B392" s="31">
        <v>8072</v>
      </c>
      <c r="C392" s="31" t="s">
        <v>1242</v>
      </c>
      <c r="D392" s="31">
        <v>66562</v>
      </c>
      <c r="E392" s="32" t="s">
        <v>1247</v>
      </c>
      <c r="F392" s="32" t="s">
        <v>1248</v>
      </c>
      <c r="G392" s="32" t="s">
        <v>86</v>
      </c>
    </row>
    <row r="393" spans="1:7" x14ac:dyDescent="0.25">
      <c r="A393" s="31">
        <v>400046</v>
      </c>
      <c r="B393" s="31">
        <v>6770</v>
      </c>
      <c r="C393" s="31" t="s">
        <v>1242</v>
      </c>
      <c r="D393" s="31">
        <v>66211</v>
      </c>
      <c r="E393" s="32" t="s">
        <v>1249</v>
      </c>
      <c r="F393" s="32" t="s">
        <v>1250</v>
      </c>
      <c r="G393" s="32" t="s">
        <v>86</v>
      </c>
    </row>
    <row r="394" spans="1:7" x14ac:dyDescent="0.25">
      <c r="A394" s="31">
        <v>400111</v>
      </c>
      <c r="B394" s="31">
        <v>8677</v>
      </c>
      <c r="C394" s="31" t="s">
        <v>1242</v>
      </c>
      <c r="D394" s="31">
        <v>66564</v>
      </c>
      <c r="E394" s="32" t="s">
        <v>1251</v>
      </c>
      <c r="F394" s="32" t="s">
        <v>1252</v>
      </c>
      <c r="G394" s="32" t="s">
        <v>86</v>
      </c>
    </row>
    <row r="395" spans="1:7" x14ac:dyDescent="0.25">
      <c r="A395" s="31">
        <v>400049</v>
      </c>
      <c r="B395" s="31">
        <v>5870</v>
      </c>
      <c r="C395" s="31" t="s">
        <v>1253</v>
      </c>
      <c r="D395" s="31">
        <v>67071</v>
      </c>
      <c r="E395" s="32" t="s">
        <v>1254</v>
      </c>
      <c r="F395" s="32" t="s">
        <v>1255</v>
      </c>
      <c r="G395" s="32" t="s">
        <v>86</v>
      </c>
    </row>
    <row r="396" spans="1:7" x14ac:dyDescent="0.25">
      <c r="A396" s="31">
        <v>609907</v>
      </c>
      <c r="B396" s="31">
        <v>3240</v>
      </c>
      <c r="C396" s="31" t="s">
        <v>1256</v>
      </c>
      <c r="D396" s="31">
        <v>29051</v>
      </c>
      <c r="E396" s="32" t="s">
        <v>1257</v>
      </c>
      <c r="F396" s="32" t="s">
        <v>1258</v>
      </c>
      <c r="G396" s="32" t="s">
        <v>150</v>
      </c>
    </row>
    <row r="397" spans="1:7" x14ac:dyDescent="0.25">
      <c r="A397" s="31">
        <v>610298</v>
      </c>
      <c r="B397" s="31">
        <v>7240</v>
      </c>
      <c r="C397" s="31" t="s">
        <v>1259</v>
      </c>
      <c r="D397" s="31">
        <v>29361</v>
      </c>
      <c r="E397" s="32" t="s">
        <v>1260</v>
      </c>
      <c r="F397" s="32" t="s">
        <v>1261</v>
      </c>
      <c r="G397" s="32" t="s">
        <v>90</v>
      </c>
    </row>
    <row r="398" spans="1:7" x14ac:dyDescent="0.25">
      <c r="A398" s="31">
        <v>610036</v>
      </c>
      <c r="B398" s="31">
        <v>4450</v>
      </c>
      <c r="C398" s="31" t="s">
        <v>1262</v>
      </c>
      <c r="D398" s="31">
        <v>24151</v>
      </c>
      <c r="E398" s="32" t="s">
        <v>1263</v>
      </c>
      <c r="F398" s="32" t="s">
        <v>1264</v>
      </c>
      <c r="G398" s="32" t="s">
        <v>167</v>
      </c>
    </row>
    <row r="399" spans="1:7" x14ac:dyDescent="0.25">
      <c r="A399" s="31">
        <v>609738</v>
      </c>
      <c r="B399" s="31">
        <v>1620</v>
      </c>
      <c r="C399" s="31" t="s">
        <v>1265</v>
      </c>
      <c r="D399" s="31">
        <v>46321</v>
      </c>
      <c r="E399" s="32" t="s">
        <v>1266</v>
      </c>
      <c r="F399" s="32" t="s">
        <v>1267</v>
      </c>
      <c r="G399" s="32" t="s">
        <v>117</v>
      </c>
    </row>
    <row r="400" spans="1:7" x14ac:dyDescent="0.25">
      <c r="A400" s="31">
        <v>609807</v>
      </c>
      <c r="B400" s="31">
        <v>2350</v>
      </c>
      <c r="C400" s="31" t="s">
        <v>1268</v>
      </c>
      <c r="D400" s="31">
        <v>32021</v>
      </c>
      <c r="E400" s="32" t="s">
        <v>1269</v>
      </c>
      <c r="F400" s="32" t="s">
        <v>1270</v>
      </c>
      <c r="G400" s="32" t="s">
        <v>94</v>
      </c>
    </row>
    <row r="401" spans="1:7" x14ac:dyDescent="0.25">
      <c r="A401" s="31">
        <v>609834</v>
      </c>
      <c r="B401" s="31">
        <v>2590</v>
      </c>
      <c r="C401" s="31" t="s">
        <v>1271</v>
      </c>
      <c r="D401" s="31">
        <v>22521</v>
      </c>
      <c r="E401" s="32" t="s">
        <v>1272</v>
      </c>
      <c r="F401" s="32" t="s">
        <v>1273</v>
      </c>
      <c r="G401" s="32" t="s">
        <v>356</v>
      </c>
    </row>
    <row r="402" spans="1:7" x14ac:dyDescent="0.25">
      <c r="A402" s="31">
        <v>610325</v>
      </c>
      <c r="B402" s="31">
        <v>7560</v>
      </c>
      <c r="C402" s="31" t="s">
        <v>1274</v>
      </c>
      <c r="D402" s="31">
        <v>41091</v>
      </c>
      <c r="E402" s="32" t="s">
        <v>1275</v>
      </c>
      <c r="F402" s="32" t="s">
        <v>1276</v>
      </c>
      <c r="G402" s="32" t="s">
        <v>82</v>
      </c>
    </row>
    <row r="403" spans="1:7" x14ac:dyDescent="0.25">
      <c r="A403" s="31">
        <v>609809</v>
      </c>
      <c r="B403" s="31">
        <v>2370</v>
      </c>
      <c r="C403" s="31" t="s">
        <v>1277</v>
      </c>
      <c r="D403" s="31">
        <v>22311</v>
      </c>
      <c r="E403" s="32" t="s">
        <v>1278</v>
      </c>
      <c r="F403" s="32" t="s">
        <v>1279</v>
      </c>
      <c r="G403" s="32" t="s">
        <v>82</v>
      </c>
    </row>
    <row r="404" spans="1:7" x14ac:dyDescent="0.25">
      <c r="A404" s="31">
        <v>609773</v>
      </c>
      <c r="B404" s="31">
        <v>2030</v>
      </c>
      <c r="C404" s="31" t="s">
        <v>1280</v>
      </c>
      <c r="D404" s="31">
        <v>22031</v>
      </c>
      <c r="E404" s="32" t="s">
        <v>1281</v>
      </c>
      <c r="F404" s="32" t="s">
        <v>1282</v>
      </c>
      <c r="G404" s="32" t="s">
        <v>134</v>
      </c>
    </row>
    <row r="405" spans="1:7" x14ac:dyDescent="0.25">
      <c r="A405" s="31">
        <v>610156</v>
      </c>
      <c r="B405" s="31">
        <v>5700</v>
      </c>
      <c r="C405" s="31" t="s">
        <v>1283</v>
      </c>
      <c r="D405" s="31">
        <v>25221</v>
      </c>
      <c r="E405" s="32" t="s">
        <v>1284</v>
      </c>
      <c r="F405" s="32" t="s">
        <v>1285</v>
      </c>
      <c r="G405" s="32" t="s">
        <v>167</v>
      </c>
    </row>
    <row r="406" spans="1:7" x14ac:dyDescent="0.25">
      <c r="A406" s="31">
        <v>610094</v>
      </c>
      <c r="B406" s="31">
        <v>5070</v>
      </c>
      <c r="C406" s="31" t="s">
        <v>1286</v>
      </c>
      <c r="D406" s="31">
        <v>24661</v>
      </c>
      <c r="E406" s="32" t="s">
        <v>1287</v>
      </c>
      <c r="F406" s="32" t="s">
        <v>1288</v>
      </c>
      <c r="G406" s="32" t="s">
        <v>134</v>
      </c>
    </row>
    <row r="407" spans="1:7" x14ac:dyDescent="0.25">
      <c r="A407" s="31">
        <v>610117</v>
      </c>
      <c r="B407" s="31">
        <v>5310</v>
      </c>
      <c r="C407" s="31" t="s">
        <v>1289</v>
      </c>
      <c r="D407" s="31">
        <v>24851</v>
      </c>
      <c r="E407" s="32" t="s">
        <v>1290</v>
      </c>
      <c r="F407" s="32" t="s">
        <v>1291</v>
      </c>
      <c r="G407" s="32" t="s">
        <v>94</v>
      </c>
    </row>
    <row r="408" spans="1:7" x14ac:dyDescent="0.25">
      <c r="A408" s="31">
        <v>609774</v>
      </c>
      <c r="B408" s="31">
        <v>2040</v>
      </c>
      <c r="C408" s="31" t="s">
        <v>1292</v>
      </c>
      <c r="D408" s="31">
        <v>22041</v>
      </c>
      <c r="E408" s="32" t="s">
        <v>1293</v>
      </c>
      <c r="F408" s="32" t="s">
        <v>1294</v>
      </c>
      <c r="G408" s="32" t="s">
        <v>82</v>
      </c>
    </row>
    <row r="409" spans="1:7" x14ac:dyDescent="0.25">
      <c r="A409" s="31">
        <v>610237</v>
      </c>
      <c r="B409" s="31">
        <v>6540</v>
      </c>
      <c r="C409" s="31" t="s">
        <v>1295</v>
      </c>
      <c r="D409" s="31">
        <v>25931</v>
      </c>
      <c r="E409" s="32" t="s">
        <v>1296</v>
      </c>
      <c r="F409" s="32" t="s">
        <v>1297</v>
      </c>
      <c r="G409" s="32" t="s">
        <v>184</v>
      </c>
    </row>
    <row r="410" spans="1:7" x14ac:dyDescent="0.25">
      <c r="A410" s="31">
        <v>610108</v>
      </c>
      <c r="B410" s="31">
        <v>5230</v>
      </c>
      <c r="C410" s="31" t="s">
        <v>1298</v>
      </c>
      <c r="D410" s="31">
        <v>24801</v>
      </c>
      <c r="E410" s="32" t="s">
        <v>1299</v>
      </c>
      <c r="F410" s="32" t="s">
        <v>1300</v>
      </c>
      <c r="G410" s="32" t="s">
        <v>177</v>
      </c>
    </row>
    <row r="411" spans="1:7" x14ac:dyDescent="0.25">
      <c r="A411" s="31">
        <v>609818</v>
      </c>
      <c r="B411" s="31">
        <v>2450</v>
      </c>
      <c r="C411" s="31" t="s">
        <v>1301</v>
      </c>
      <c r="D411" s="31">
        <v>22401</v>
      </c>
      <c r="E411" s="32" t="s">
        <v>1302</v>
      </c>
      <c r="F411" s="32" t="s">
        <v>1303</v>
      </c>
      <c r="G411" s="32" t="s">
        <v>82</v>
      </c>
    </row>
    <row r="412" spans="1:7" x14ac:dyDescent="0.25">
      <c r="A412" s="31">
        <v>609817</v>
      </c>
      <c r="B412" s="31">
        <v>2440</v>
      </c>
      <c r="C412" s="31" t="s">
        <v>1304</v>
      </c>
      <c r="D412" s="31">
        <v>22391</v>
      </c>
      <c r="E412" s="32" t="s">
        <v>1305</v>
      </c>
      <c r="F412" s="32" t="s">
        <v>1306</v>
      </c>
      <c r="G412" s="32" t="s">
        <v>134</v>
      </c>
    </row>
    <row r="413" spans="1:7" x14ac:dyDescent="0.25">
      <c r="A413" s="31">
        <v>610205</v>
      </c>
      <c r="B413" s="31">
        <v>6230</v>
      </c>
      <c r="C413" s="31" t="s">
        <v>1307</v>
      </c>
      <c r="D413" s="31">
        <v>25651</v>
      </c>
      <c r="E413" s="32" t="s">
        <v>1308</v>
      </c>
      <c r="F413" s="32" t="s">
        <v>1309</v>
      </c>
      <c r="G413" s="32" t="s">
        <v>134</v>
      </c>
    </row>
    <row r="414" spans="1:7" x14ac:dyDescent="0.25">
      <c r="A414" s="31">
        <v>610369</v>
      </c>
      <c r="B414" s="31">
        <v>8090</v>
      </c>
      <c r="C414" s="31" t="s">
        <v>1310</v>
      </c>
      <c r="D414" s="31">
        <v>26651</v>
      </c>
      <c r="E414" s="32" t="s">
        <v>1311</v>
      </c>
      <c r="F414" s="32" t="s">
        <v>1312</v>
      </c>
      <c r="G414" s="32" t="s">
        <v>177</v>
      </c>
    </row>
    <row r="415" spans="1:7" x14ac:dyDescent="0.25">
      <c r="A415" s="31">
        <v>610197</v>
      </c>
      <c r="B415" s="31">
        <v>6140</v>
      </c>
      <c r="C415" s="31" t="s">
        <v>1313</v>
      </c>
      <c r="D415" s="31">
        <v>25581</v>
      </c>
      <c r="E415" s="32" t="s">
        <v>1314</v>
      </c>
      <c r="F415" s="32" t="s">
        <v>1315</v>
      </c>
      <c r="G415" s="32" t="s">
        <v>78</v>
      </c>
    </row>
    <row r="416" spans="1:7" x14ac:dyDescent="0.25">
      <c r="A416" s="31">
        <v>609722</v>
      </c>
      <c r="B416" s="31">
        <v>1460</v>
      </c>
      <c r="C416" s="31" t="s">
        <v>1316</v>
      </c>
      <c r="D416" s="31">
        <v>53111</v>
      </c>
      <c r="E416" s="32" t="s">
        <v>1317</v>
      </c>
      <c r="F416" s="32" t="s">
        <v>1318</v>
      </c>
      <c r="G416" s="32" t="s">
        <v>106</v>
      </c>
    </row>
    <row r="417" spans="1:7" x14ac:dyDescent="0.25">
      <c r="A417" s="31">
        <v>609872</v>
      </c>
      <c r="B417" s="31">
        <v>2930</v>
      </c>
      <c r="C417" s="31" t="s">
        <v>1319</v>
      </c>
      <c r="D417" s="31">
        <v>22861</v>
      </c>
      <c r="E417" s="32" t="s">
        <v>1320</v>
      </c>
      <c r="F417" s="32" t="s">
        <v>1321</v>
      </c>
      <c r="G417" s="32" t="s">
        <v>356</v>
      </c>
    </row>
    <row r="418" spans="1:7" x14ac:dyDescent="0.25">
      <c r="A418" s="31">
        <v>610128</v>
      </c>
      <c r="B418" s="31">
        <v>5420</v>
      </c>
      <c r="C418" s="31" t="s">
        <v>1322</v>
      </c>
      <c r="D418" s="31">
        <v>24951</v>
      </c>
      <c r="E418" s="32" t="s">
        <v>1323</v>
      </c>
      <c r="F418" s="32" t="s">
        <v>1324</v>
      </c>
      <c r="G418" s="32" t="s">
        <v>130</v>
      </c>
    </row>
    <row r="419" spans="1:7" x14ac:dyDescent="0.25">
      <c r="A419" s="31">
        <v>610017</v>
      </c>
      <c r="B419" s="31">
        <v>4250</v>
      </c>
      <c r="C419" s="31" t="s">
        <v>1325</v>
      </c>
      <c r="D419" s="31">
        <v>29151</v>
      </c>
      <c r="E419" s="32" t="s">
        <v>1326</v>
      </c>
      <c r="F419" s="32" t="s">
        <v>1327</v>
      </c>
      <c r="G419" s="32" t="s">
        <v>356</v>
      </c>
    </row>
    <row r="420" spans="1:7" x14ac:dyDescent="0.25">
      <c r="A420" s="31">
        <v>610544</v>
      </c>
      <c r="B420" s="31">
        <v>8660</v>
      </c>
      <c r="C420" s="31" t="s">
        <v>1328</v>
      </c>
      <c r="D420" s="31">
        <v>22921</v>
      </c>
      <c r="E420" s="32" t="s">
        <v>1329</v>
      </c>
      <c r="F420" s="32" t="s">
        <v>1330</v>
      </c>
      <c r="G420" s="32" t="s">
        <v>94</v>
      </c>
    </row>
    <row r="421" spans="1:7" x14ac:dyDescent="0.25">
      <c r="A421" s="31">
        <v>609756</v>
      </c>
      <c r="B421" s="31">
        <v>1820</v>
      </c>
      <c r="C421" s="31" t="s">
        <v>1331</v>
      </c>
      <c r="D421" s="31">
        <v>53101</v>
      </c>
      <c r="E421" s="32" t="s">
        <v>1332</v>
      </c>
      <c r="F421" s="32" t="s">
        <v>1333</v>
      </c>
      <c r="G421" s="32" t="s">
        <v>102</v>
      </c>
    </row>
    <row r="422" spans="1:7" x14ac:dyDescent="0.25">
      <c r="A422" s="31">
        <v>610502</v>
      </c>
      <c r="B422" s="31">
        <v>1085</v>
      </c>
      <c r="C422" s="31" t="s">
        <v>1334</v>
      </c>
      <c r="D422" s="31">
        <v>49151</v>
      </c>
      <c r="E422" s="32" t="s">
        <v>1335</v>
      </c>
      <c r="F422" s="32" t="s">
        <v>1336</v>
      </c>
      <c r="G422" s="32" t="s">
        <v>106</v>
      </c>
    </row>
    <row r="423" spans="1:7" x14ac:dyDescent="0.25">
      <c r="A423" s="31">
        <v>610081</v>
      </c>
      <c r="B423" s="31">
        <v>4920</v>
      </c>
      <c r="C423" s="31" t="s">
        <v>1337</v>
      </c>
      <c r="D423" s="31">
        <v>29201</v>
      </c>
      <c r="E423" s="32" t="s">
        <v>1338</v>
      </c>
      <c r="F423" s="32" t="s">
        <v>1339</v>
      </c>
      <c r="G423" s="32" t="s">
        <v>98</v>
      </c>
    </row>
    <row r="424" spans="1:7" x14ac:dyDescent="0.25">
      <c r="A424" s="31">
        <v>610177</v>
      </c>
      <c r="B424" s="31">
        <v>5940</v>
      </c>
      <c r="C424" s="31" t="s">
        <v>1340</v>
      </c>
      <c r="D424" s="31">
        <v>29281</v>
      </c>
      <c r="E424" s="32" t="s">
        <v>1341</v>
      </c>
      <c r="F424" s="32" t="s">
        <v>1342</v>
      </c>
      <c r="G424" s="32" t="s">
        <v>78</v>
      </c>
    </row>
    <row r="425" spans="1:7" x14ac:dyDescent="0.25">
      <c r="A425" s="31">
        <v>610206</v>
      </c>
      <c r="B425" s="31">
        <v>6240</v>
      </c>
      <c r="C425" s="31" t="s">
        <v>1343</v>
      </c>
      <c r="D425" s="31">
        <v>25661</v>
      </c>
      <c r="E425" s="32" t="s">
        <v>1344</v>
      </c>
      <c r="F425" s="32" t="s">
        <v>1345</v>
      </c>
      <c r="G425" s="32" t="s">
        <v>94</v>
      </c>
    </row>
    <row r="426" spans="1:7" x14ac:dyDescent="0.25">
      <c r="A426" s="31">
        <v>610053</v>
      </c>
      <c r="B426" s="31">
        <v>4620</v>
      </c>
      <c r="C426" s="31" t="s">
        <v>1346</v>
      </c>
      <c r="D426" s="31">
        <v>24341</v>
      </c>
      <c r="E426" s="32" t="s">
        <v>1347</v>
      </c>
      <c r="F426" s="32" t="s">
        <v>1348</v>
      </c>
      <c r="G426" s="32" t="s">
        <v>94</v>
      </c>
    </row>
    <row r="427" spans="1:7" x14ac:dyDescent="0.25">
      <c r="A427" s="31">
        <v>610152</v>
      </c>
      <c r="B427" s="31">
        <v>5660</v>
      </c>
      <c r="C427" s="31" t="s">
        <v>1349</v>
      </c>
      <c r="D427" s="31">
        <v>25181</v>
      </c>
      <c r="E427" s="32" t="s">
        <v>1350</v>
      </c>
      <c r="F427" s="32" t="s">
        <v>1351</v>
      </c>
      <c r="G427" s="32" t="s">
        <v>90</v>
      </c>
    </row>
    <row r="428" spans="1:7" x14ac:dyDescent="0.25">
      <c r="A428" s="31">
        <v>610154</v>
      </c>
      <c r="B428" s="31">
        <v>5680</v>
      </c>
      <c r="C428" s="31" t="s">
        <v>1352</v>
      </c>
      <c r="D428" s="31">
        <v>25201</v>
      </c>
      <c r="E428" s="32" t="s">
        <v>1353</v>
      </c>
      <c r="F428" s="32" t="s">
        <v>1354</v>
      </c>
      <c r="G428" s="32" t="s">
        <v>150</v>
      </c>
    </row>
    <row r="429" spans="1:7" x14ac:dyDescent="0.25">
      <c r="A429" s="31">
        <v>610539</v>
      </c>
      <c r="B429" s="31">
        <v>8600</v>
      </c>
      <c r="C429" s="31" t="s">
        <v>1355</v>
      </c>
      <c r="D429" s="31">
        <v>22691</v>
      </c>
      <c r="E429" s="32" t="s">
        <v>1356</v>
      </c>
      <c r="F429" s="32" t="s">
        <v>1357</v>
      </c>
      <c r="G429" s="32" t="s">
        <v>82</v>
      </c>
    </row>
    <row r="430" spans="1:7" x14ac:dyDescent="0.25">
      <c r="A430" s="31">
        <v>610355</v>
      </c>
      <c r="B430" s="31">
        <v>7910</v>
      </c>
      <c r="C430" s="31" t="s">
        <v>1358</v>
      </c>
      <c r="D430" s="31">
        <v>30141</v>
      </c>
      <c r="E430" s="32" t="s">
        <v>1359</v>
      </c>
      <c r="F430" s="32" t="s">
        <v>1360</v>
      </c>
      <c r="G430" s="32" t="s">
        <v>134</v>
      </c>
    </row>
    <row r="431" spans="1:7" x14ac:dyDescent="0.25">
      <c r="A431" s="31">
        <v>610312</v>
      </c>
      <c r="B431" s="31">
        <v>7390</v>
      </c>
      <c r="C431" s="31" t="s">
        <v>1361</v>
      </c>
      <c r="D431" s="31">
        <v>26421</v>
      </c>
      <c r="E431" s="32" t="s">
        <v>1362</v>
      </c>
      <c r="F431" s="32" t="s">
        <v>1363</v>
      </c>
      <c r="G431" s="32" t="s">
        <v>90</v>
      </c>
    </row>
    <row r="432" spans="1:7" x14ac:dyDescent="0.25">
      <c r="A432" s="31">
        <v>610127</v>
      </c>
      <c r="B432" s="31">
        <v>5410</v>
      </c>
      <c r="C432" s="31" t="s">
        <v>1364</v>
      </c>
      <c r="D432" s="31">
        <v>24941</v>
      </c>
      <c r="E432" s="32" t="s">
        <v>1365</v>
      </c>
      <c r="F432" s="32" t="s">
        <v>1366</v>
      </c>
      <c r="G432" s="32" t="s">
        <v>113</v>
      </c>
    </row>
    <row r="433" spans="1:7" x14ac:dyDescent="0.25">
      <c r="A433" s="31">
        <v>610046</v>
      </c>
      <c r="B433" s="31">
        <v>4560</v>
      </c>
      <c r="C433" s="31" t="s">
        <v>1367</v>
      </c>
      <c r="D433" s="31">
        <v>24281</v>
      </c>
      <c r="E433" s="32" t="s">
        <v>1368</v>
      </c>
      <c r="F433" s="32" t="s">
        <v>1369</v>
      </c>
      <c r="G433" s="32" t="s">
        <v>82</v>
      </c>
    </row>
    <row r="434" spans="1:7" x14ac:dyDescent="0.25">
      <c r="A434" s="31">
        <v>609888</v>
      </c>
      <c r="B434" s="31">
        <v>3050</v>
      </c>
      <c r="C434" s="31" t="s">
        <v>1370</v>
      </c>
      <c r="D434" s="31">
        <v>22981</v>
      </c>
      <c r="E434" s="32" t="s">
        <v>1371</v>
      </c>
      <c r="F434" s="32" t="s">
        <v>1372</v>
      </c>
      <c r="G434" s="32" t="s">
        <v>387</v>
      </c>
    </row>
    <row r="435" spans="1:7" x14ac:dyDescent="0.25">
      <c r="A435" s="31">
        <v>610365</v>
      </c>
      <c r="B435" s="31">
        <v>8020</v>
      </c>
      <c r="C435" s="31" t="s">
        <v>1373</v>
      </c>
      <c r="D435" s="31">
        <v>26611</v>
      </c>
      <c r="E435" s="32" t="s">
        <v>1374</v>
      </c>
      <c r="F435" s="32" t="s">
        <v>1375</v>
      </c>
      <c r="G435" s="32" t="s">
        <v>387</v>
      </c>
    </row>
    <row r="436" spans="1:7" x14ac:dyDescent="0.25">
      <c r="A436" s="31">
        <v>610535</v>
      </c>
      <c r="B436" s="31">
        <v>8025</v>
      </c>
      <c r="C436" s="31" t="s">
        <v>1376</v>
      </c>
      <c r="D436" s="31">
        <v>24381</v>
      </c>
      <c r="E436" s="32" t="s">
        <v>1377</v>
      </c>
      <c r="F436" s="32" t="s">
        <v>1378</v>
      </c>
      <c r="G436" s="32" t="s">
        <v>106</v>
      </c>
    </row>
    <row r="437" spans="1:7" x14ac:dyDescent="0.25">
      <c r="A437" s="31">
        <v>610240</v>
      </c>
      <c r="B437" s="31">
        <v>6570</v>
      </c>
      <c r="C437" s="31" t="s">
        <v>1379</v>
      </c>
      <c r="D437" s="31">
        <v>25971</v>
      </c>
      <c r="E437" s="32" t="s">
        <v>1380</v>
      </c>
      <c r="F437" s="32" t="s">
        <v>1381</v>
      </c>
      <c r="G437" s="32" t="s">
        <v>167</v>
      </c>
    </row>
    <row r="438" spans="1:7" x14ac:dyDescent="0.25">
      <c r="A438" s="31">
        <v>609935</v>
      </c>
      <c r="B438" s="31">
        <v>3490</v>
      </c>
      <c r="C438" s="31" t="s">
        <v>1382</v>
      </c>
      <c r="D438" s="31">
        <v>29091</v>
      </c>
      <c r="E438" s="32" t="s">
        <v>1383</v>
      </c>
      <c r="F438" s="32" t="s">
        <v>1384</v>
      </c>
      <c r="G438" s="32" t="s">
        <v>316</v>
      </c>
    </row>
    <row r="439" spans="1:7" x14ac:dyDescent="0.25">
      <c r="A439" s="31">
        <v>610362</v>
      </c>
      <c r="B439" s="31">
        <v>7990</v>
      </c>
      <c r="C439" s="31" t="s">
        <v>1385</v>
      </c>
      <c r="D439" s="31">
        <v>26591</v>
      </c>
      <c r="E439" s="32" t="s">
        <v>1386</v>
      </c>
      <c r="F439" s="32" t="s">
        <v>1387</v>
      </c>
      <c r="G439" s="32" t="s">
        <v>130</v>
      </c>
    </row>
    <row r="440" spans="1:7" x14ac:dyDescent="0.25">
      <c r="A440" s="31">
        <v>609928</v>
      </c>
      <c r="B440" s="31">
        <v>3440</v>
      </c>
      <c r="C440" s="31" t="s">
        <v>1388</v>
      </c>
      <c r="D440" s="31">
        <v>23271</v>
      </c>
      <c r="E440" s="32" t="s">
        <v>1389</v>
      </c>
      <c r="F440" s="32" t="s">
        <v>1390</v>
      </c>
      <c r="G440" s="32" t="s">
        <v>184</v>
      </c>
    </row>
    <row r="441" spans="1:7" x14ac:dyDescent="0.25">
      <c r="A441" s="31">
        <v>610055</v>
      </c>
      <c r="B441" s="31">
        <v>4640</v>
      </c>
      <c r="C441" s="31" t="s">
        <v>1391</v>
      </c>
      <c r="D441" s="31">
        <v>24371</v>
      </c>
      <c r="E441" s="32" t="s">
        <v>1392</v>
      </c>
      <c r="F441" s="32" t="s">
        <v>1393</v>
      </c>
      <c r="G441" s="32" t="s">
        <v>150</v>
      </c>
    </row>
    <row r="442" spans="1:7" x14ac:dyDescent="0.25">
      <c r="A442" s="31">
        <v>609832</v>
      </c>
      <c r="B442" s="31">
        <v>2570</v>
      </c>
      <c r="C442" s="31" t="s">
        <v>1394</v>
      </c>
      <c r="D442" s="31">
        <v>22501</v>
      </c>
      <c r="E442" s="32" t="s">
        <v>1395</v>
      </c>
      <c r="F442" s="32" t="s">
        <v>1396</v>
      </c>
      <c r="G442" s="32" t="s">
        <v>94</v>
      </c>
    </row>
    <row r="443" spans="1:7" x14ac:dyDescent="0.25">
      <c r="A443" s="31">
        <v>610244</v>
      </c>
      <c r="B443" s="31">
        <v>6620</v>
      </c>
      <c r="C443" s="31" t="s">
        <v>1397</v>
      </c>
      <c r="D443" s="31">
        <v>41051</v>
      </c>
      <c r="E443" s="32" t="s">
        <v>1398</v>
      </c>
      <c r="F443" s="32" t="s">
        <v>1399</v>
      </c>
      <c r="G443" s="32" t="s">
        <v>106</v>
      </c>
    </row>
    <row r="444" spans="1:7" x14ac:dyDescent="0.25">
      <c r="A444" s="31">
        <v>610551</v>
      </c>
      <c r="B444" s="31">
        <v>8681</v>
      </c>
      <c r="C444" s="31" t="s">
        <v>1400</v>
      </c>
      <c r="D444" s="31">
        <v>66011</v>
      </c>
      <c r="E444" s="32" t="s">
        <v>1401</v>
      </c>
      <c r="F444" s="32" t="s">
        <v>1402</v>
      </c>
      <c r="G444" s="32" t="s">
        <v>157</v>
      </c>
    </row>
    <row r="445" spans="1:7" x14ac:dyDescent="0.25">
      <c r="A445" s="31">
        <v>610552</v>
      </c>
      <c r="B445" s="31">
        <v>8682</v>
      </c>
      <c r="C445" s="31" t="s">
        <v>1400</v>
      </c>
      <c r="D445" s="31">
        <v>66011</v>
      </c>
      <c r="E445" s="32" t="s">
        <v>1403</v>
      </c>
      <c r="F445" s="32" t="s">
        <v>1404</v>
      </c>
      <c r="G445" s="32" t="s">
        <v>157</v>
      </c>
    </row>
    <row r="446" spans="1:7" x14ac:dyDescent="0.25">
      <c r="A446" s="31">
        <v>610208</v>
      </c>
      <c r="B446" s="31">
        <v>6260</v>
      </c>
      <c r="C446" s="31" t="s">
        <v>1405</v>
      </c>
      <c r="D446" s="31">
        <v>25671</v>
      </c>
      <c r="E446" s="32" t="s">
        <v>1406</v>
      </c>
      <c r="F446" s="32" t="s">
        <v>1407</v>
      </c>
      <c r="G446" s="32" t="s">
        <v>130</v>
      </c>
    </row>
    <row r="447" spans="1:7" x14ac:dyDescent="0.25">
      <c r="A447" s="31">
        <v>609830</v>
      </c>
      <c r="B447" s="31">
        <v>2550</v>
      </c>
      <c r="C447" s="31" t="s">
        <v>1408</v>
      </c>
      <c r="D447" s="31">
        <v>22491</v>
      </c>
      <c r="E447" s="32" t="s">
        <v>1409</v>
      </c>
      <c r="F447" s="32" t="s">
        <v>1410</v>
      </c>
      <c r="G447" s="32" t="s">
        <v>167</v>
      </c>
    </row>
    <row r="448" spans="1:7" x14ac:dyDescent="0.25">
      <c r="A448" s="31">
        <v>610011</v>
      </c>
      <c r="B448" s="31">
        <v>4180</v>
      </c>
      <c r="C448" s="31" t="s">
        <v>1411</v>
      </c>
      <c r="D448" s="31">
        <v>23931</v>
      </c>
      <c r="E448" s="32" t="s">
        <v>1412</v>
      </c>
      <c r="F448" s="32" t="s">
        <v>1413</v>
      </c>
      <c r="G448" s="32" t="s">
        <v>134</v>
      </c>
    </row>
    <row r="449" spans="1:7" x14ac:dyDescent="0.25">
      <c r="A449" s="31">
        <v>610018</v>
      </c>
      <c r="B449" s="31">
        <v>4260</v>
      </c>
      <c r="C449" s="31" t="s">
        <v>1414</v>
      </c>
      <c r="D449" s="31">
        <v>23981</v>
      </c>
      <c r="E449" s="32" t="s">
        <v>1415</v>
      </c>
      <c r="F449" s="32" t="s">
        <v>1416</v>
      </c>
      <c r="G449" s="32" t="s">
        <v>184</v>
      </c>
    </row>
    <row r="450" spans="1:7" x14ac:dyDescent="0.25">
      <c r="A450" s="31">
        <v>609725</v>
      </c>
      <c r="B450" s="31">
        <v>1490</v>
      </c>
      <c r="C450" s="31" t="s">
        <v>1417</v>
      </c>
      <c r="D450" s="31">
        <v>46251</v>
      </c>
      <c r="E450" s="32" t="s">
        <v>1418</v>
      </c>
      <c r="F450" s="32" t="s">
        <v>1419</v>
      </c>
      <c r="G450" s="32" t="s">
        <v>406</v>
      </c>
    </row>
    <row r="451" spans="1:7" x14ac:dyDescent="0.25">
      <c r="A451" s="31">
        <v>610257</v>
      </c>
      <c r="B451" s="31">
        <v>6800</v>
      </c>
      <c r="C451" s="31" t="s">
        <v>1420</v>
      </c>
      <c r="D451" s="31">
        <v>26091</v>
      </c>
      <c r="E451" s="32" t="s">
        <v>1421</v>
      </c>
      <c r="F451" s="32" t="s">
        <v>1422</v>
      </c>
      <c r="G451" s="32" t="s">
        <v>387</v>
      </c>
    </row>
    <row r="452" spans="1:7" x14ac:dyDescent="0.25">
      <c r="A452" s="31">
        <v>610075</v>
      </c>
      <c r="B452" s="31">
        <v>4860</v>
      </c>
      <c r="C452" s="31" t="s">
        <v>1423</v>
      </c>
      <c r="D452" s="31">
        <v>30041</v>
      </c>
      <c r="E452" s="32" t="s">
        <v>1424</v>
      </c>
      <c r="F452" s="32" t="s">
        <v>1425</v>
      </c>
      <c r="G452" s="32" t="s">
        <v>78</v>
      </c>
    </row>
    <row r="453" spans="1:7" x14ac:dyDescent="0.25">
      <c r="A453" s="31">
        <v>610082</v>
      </c>
      <c r="B453" s="31">
        <v>4940</v>
      </c>
      <c r="C453" s="31" t="s">
        <v>1426</v>
      </c>
      <c r="D453" s="31">
        <v>24591</v>
      </c>
      <c r="E453" s="32" t="s">
        <v>1427</v>
      </c>
      <c r="F453" s="32" t="s">
        <v>1428</v>
      </c>
      <c r="G453" s="32" t="s">
        <v>130</v>
      </c>
    </row>
    <row r="454" spans="1:7" x14ac:dyDescent="0.25">
      <c r="A454" s="31">
        <v>610086</v>
      </c>
      <c r="B454" s="31">
        <v>4980</v>
      </c>
      <c r="C454" s="31" t="s">
        <v>1429</v>
      </c>
      <c r="D454" s="31">
        <v>24601</v>
      </c>
      <c r="E454" s="32" t="s">
        <v>1430</v>
      </c>
      <c r="F454" s="32" t="s">
        <v>1431</v>
      </c>
      <c r="G454" s="32" t="s">
        <v>130</v>
      </c>
    </row>
    <row r="455" spans="1:7" x14ac:dyDescent="0.25">
      <c r="A455" s="31">
        <v>610385</v>
      </c>
      <c r="B455" s="31">
        <v>7630</v>
      </c>
      <c r="C455" s="31" t="s">
        <v>1432</v>
      </c>
      <c r="D455" s="31">
        <v>55181</v>
      </c>
      <c r="E455" s="32" t="s">
        <v>1433</v>
      </c>
      <c r="F455" s="32" t="s">
        <v>1434</v>
      </c>
      <c r="G455" s="32" t="s">
        <v>106</v>
      </c>
    </row>
    <row r="456" spans="1:7" x14ac:dyDescent="0.25">
      <c r="A456" s="31">
        <v>609806</v>
      </c>
      <c r="B456" s="31">
        <v>2340</v>
      </c>
      <c r="C456" s="31" t="s">
        <v>1435</v>
      </c>
      <c r="D456" s="31">
        <v>22291</v>
      </c>
      <c r="E456" s="32" t="s">
        <v>1436</v>
      </c>
      <c r="F456" s="32" t="s">
        <v>1437</v>
      </c>
      <c r="G456" s="32" t="s">
        <v>387</v>
      </c>
    </row>
    <row r="457" spans="1:7" x14ac:dyDescent="0.25">
      <c r="A457" s="31">
        <v>400050</v>
      </c>
      <c r="B457" s="31">
        <v>7920</v>
      </c>
      <c r="C457" s="31" t="s">
        <v>1438</v>
      </c>
      <c r="D457" s="31">
        <v>66271</v>
      </c>
      <c r="E457" s="32" t="s">
        <v>1439</v>
      </c>
      <c r="F457" s="32" t="s">
        <v>1440</v>
      </c>
      <c r="G457" s="32" t="s">
        <v>86</v>
      </c>
    </row>
    <row r="458" spans="1:7" x14ac:dyDescent="0.25">
      <c r="A458" s="31">
        <v>609783</v>
      </c>
      <c r="B458" s="31">
        <v>2120</v>
      </c>
      <c r="C458" s="31" t="s">
        <v>1441</v>
      </c>
      <c r="D458" s="31">
        <v>30011</v>
      </c>
      <c r="E458" s="32" t="s">
        <v>1442</v>
      </c>
      <c r="F458" s="32" t="s">
        <v>1443</v>
      </c>
      <c r="G458" s="32" t="s">
        <v>157</v>
      </c>
    </row>
    <row r="459" spans="1:7" x14ac:dyDescent="0.25">
      <c r="A459" s="31">
        <v>609960</v>
      </c>
      <c r="B459" s="31">
        <v>3710</v>
      </c>
      <c r="C459" s="31" t="s">
        <v>1444</v>
      </c>
      <c r="D459" s="31">
        <v>23491</v>
      </c>
      <c r="E459" s="32" t="s">
        <v>1445</v>
      </c>
      <c r="F459" s="32" t="s">
        <v>1446</v>
      </c>
      <c r="G459" s="32" t="s">
        <v>94</v>
      </c>
    </row>
    <row r="460" spans="1:7" x14ac:dyDescent="0.25">
      <c r="A460" s="31">
        <v>610348</v>
      </c>
      <c r="B460" s="31">
        <v>7840</v>
      </c>
      <c r="C460" s="31" t="s">
        <v>1447</v>
      </c>
      <c r="D460" s="31">
        <v>26561</v>
      </c>
      <c r="E460" s="32" t="s">
        <v>1448</v>
      </c>
      <c r="F460" s="32" t="s">
        <v>1449</v>
      </c>
      <c r="G460" s="32" t="s">
        <v>150</v>
      </c>
    </row>
    <row r="461" spans="1:7" x14ac:dyDescent="0.25">
      <c r="A461" s="31">
        <v>609876</v>
      </c>
      <c r="B461" s="31">
        <v>2970</v>
      </c>
      <c r="C461" s="31" t="s">
        <v>1450</v>
      </c>
      <c r="D461" s="31">
        <v>22891</v>
      </c>
      <c r="E461" s="32" t="s">
        <v>1451</v>
      </c>
      <c r="F461" s="32" t="s">
        <v>1452</v>
      </c>
      <c r="G461" s="32" t="s">
        <v>98</v>
      </c>
    </row>
    <row r="462" spans="1:7" x14ac:dyDescent="0.25">
      <c r="A462" s="31">
        <v>609952</v>
      </c>
      <c r="B462" s="31">
        <v>3650</v>
      </c>
      <c r="C462" s="31" t="s">
        <v>1453</v>
      </c>
      <c r="D462" s="31">
        <v>23431</v>
      </c>
      <c r="E462" s="32" t="s">
        <v>1454</v>
      </c>
      <c r="F462" s="32" t="s">
        <v>1455</v>
      </c>
      <c r="G462" s="32" t="s">
        <v>98</v>
      </c>
    </row>
    <row r="463" spans="1:7" x14ac:dyDescent="0.25">
      <c r="A463" s="31">
        <v>610134</v>
      </c>
      <c r="B463" s="31">
        <v>5480</v>
      </c>
      <c r="C463" s="31" t="s">
        <v>1456</v>
      </c>
      <c r="D463" s="31">
        <v>25001</v>
      </c>
      <c r="E463" s="32" t="s">
        <v>1457</v>
      </c>
      <c r="F463" s="32" t="s">
        <v>1458</v>
      </c>
      <c r="G463" s="32" t="s">
        <v>167</v>
      </c>
    </row>
    <row r="464" spans="1:7" x14ac:dyDescent="0.25">
      <c r="A464" s="31">
        <v>610231</v>
      </c>
      <c r="B464" s="31">
        <v>6480</v>
      </c>
      <c r="C464" s="31" t="s">
        <v>1459</v>
      </c>
      <c r="D464" s="31">
        <v>32031</v>
      </c>
      <c r="E464" s="32" t="s">
        <v>1460</v>
      </c>
      <c r="F464" s="32" t="s">
        <v>1461</v>
      </c>
      <c r="G464" s="32" t="s">
        <v>387</v>
      </c>
    </row>
    <row r="465" spans="1:7" x14ac:dyDescent="0.25">
      <c r="A465" s="31">
        <v>609692</v>
      </c>
      <c r="B465" s="31">
        <v>1150</v>
      </c>
      <c r="C465" s="31" t="s">
        <v>1462</v>
      </c>
      <c r="D465" s="31">
        <v>53061</v>
      </c>
      <c r="E465" s="32" t="s">
        <v>1463</v>
      </c>
      <c r="F465" s="32" t="s">
        <v>1464</v>
      </c>
      <c r="G465" s="32" t="s">
        <v>312</v>
      </c>
    </row>
    <row r="466" spans="1:7" x14ac:dyDescent="0.25">
      <c r="A466" s="31">
        <v>610085</v>
      </c>
      <c r="B466" s="31">
        <v>4970</v>
      </c>
      <c r="C466" s="31" t="s">
        <v>1465</v>
      </c>
      <c r="D466" s="31">
        <v>30061</v>
      </c>
      <c r="E466" s="32" t="s">
        <v>1466</v>
      </c>
      <c r="F466" s="32" t="s">
        <v>1467</v>
      </c>
      <c r="G466" s="32" t="s">
        <v>78</v>
      </c>
    </row>
    <row r="467" spans="1:7" x14ac:dyDescent="0.25">
      <c r="A467" s="31">
        <v>610284</v>
      </c>
      <c r="B467" s="31">
        <v>7060</v>
      </c>
      <c r="C467" s="31" t="s">
        <v>1468</v>
      </c>
      <c r="D467" s="31">
        <v>22071</v>
      </c>
      <c r="E467" s="32" t="s">
        <v>1469</v>
      </c>
      <c r="F467" s="32" t="s">
        <v>1470</v>
      </c>
      <c r="G467" s="32" t="s">
        <v>134</v>
      </c>
    </row>
    <row r="468" spans="1:7" x14ac:dyDescent="0.25">
      <c r="A468" s="31">
        <v>610323</v>
      </c>
      <c r="B468" s="31">
        <v>7540</v>
      </c>
      <c r="C468" s="31" t="s">
        <v>1471</v>
      </c>
      <c r="D468" s="31">
        <v>46491</v>
      </c>
      <c r="E468" s="32" t="s">
        <v>1472</v>
      </c>
      <c r="F468" s="32" t="s">
        <v>1473</v>
      </c>
      <c r="G468" s="32" t="s">
        <v>312</v>
      </c>
    </row>
    <row r="469" spans="1:7" x14ac:dyDescent="0.25">
      <c r="A469" s="31">
        <v>609792</v>
      </c>
      <c r="B469" s="31">
        <v>2190</v>
      </c>
      <c r="C469" s="31" t="s">
        <v>1474</v>
      </c>
      <c r="D469" s="31">
        <v>22171</v>
      </c>
      <c r="E469" s="32" t="s">
        <v>1475</v>
      </c>
      <c r="F469" s="32" t="s">
        <v>1476</v>
      </c>
      <c r="G469" s="32" t="s">
        <v>113</v>
      </c>
    </row>
    <row r="470" spans="1:7" x14ac:dyDescent="0.25">
      <c r="A470" s="31">
        <v>609730</v>
      </c>
      <c r="B470" s="31">
        <v>1540</v>
      </c>
      <c r="C470" s="31" t="s">
        <v>1477</v>
      </c>
      <c r="D470" s="31">
        <v>47061</v>
      </c>
      <c r="E470" s="32" t="s">
        <v>1478</v>
      </c>
      <c r="F470" s="32" t="s">
        <v>1479</v>
      </c>
      <c r="G470" s="32" t="s">
        <v>117</v>
      </c>
    </row>
    <row r="471" spans="1:7" x14ac:dyDescent="0.25">
      <c r="A471" s="31">
        <v>609793</v>
      </c>
      <c r="B471" s="31">
        <v>2200</v>
      </c>
      <c r="C471" s="31" t="s">
        <v>1480</v>
      </c>
      <c r="D471" s="31">
        <v>22181</v>
      </c>
      <c r="E471" s="32" t="s">
        <v>1481</v>
      </c>
      <c r="F471" s="32" t="s">
        <v>1482</v>
      </c>
      <c r="G471" s="32" t="s">
        <v>177</v>
      </c>
    </row>
    <row r="472" spans="1:7" x14ac:dyDescent="0.25">
      <c r="A472" s="31">
        <v>609961</v>
      </c>
      <c r="B472" s="31">
        <v>3720</v>
      </c>
      <c r="C472" s="31" t="s">
        <v>1483</v>
      </c>
      <c r="D472" s="31">
        <v>31101</v>
      </c>
      <c r="E472" s="32" t="s">
        <v>1484</v>
      </c>
      <c r="F472" s="32" t="s">
        <v>1485</v>
      </c>
      <c r="G472" s="32" t="s">
        <v>90</v>
      </c>
    </row>
    <row r="473" spans="1:7" x14ac:dyDescent="0.25">
      <c r="A473" s="31">
        <v>400097</v>
      </c>
      <c r="B473" s="31">
        <v>8078</v>
      </c>
      <c r="C473" s="31" t="s">
        <v>1486</v>
      </c>
      <c r="D473" s="31">
        <v>66572</v>
      </c>
      <c r="E473" s="32" t="s">
        <v>1487</v>
      </c>
      <c r="F473" s="32" t="s">
        <v>1488</v>
      </c>
      <c r="G473" s="32" t="s">
        <v>86</v>
      </c>
    </row>
    <row r="474" spans="1:7" x14ac:dyDescent="0.25">
      <c r="A474" s="31">
        <v>400052</v>
      </c>
      <c r="B474" s="31">
        <v>1935</v>
      </c>
      <c r="C474" s="31" t="s">
        <v>1486</v>
      </c>
      <c r="D474" s="31">
        <v>66146</v>
      </c>
      <c r="E474" s="32" t="s">
        <v>1489</v>
      </c>
      <c r="F474" s="32" t="s">
        <v>1490</v>
      </c>
      <c r="G474" s="32" t="s">
        <v>86</v>
      </c>
    </row>
    <row r="475" spans="1:7" x14ac:dyDescent="0.25">
      <c r="A475" s="31">
        <v>400053</v>
      </c>
      <c r="B475" s="31">
        <v>1934</v>
      </c>
      <c r="C475" s="31" t="s">
        <v>1486</v>
      </c>
      <c r="D475" s="31">
        <v>66145</v>
      </c>
      <c r="E475" s="32" t="s">
        <v>1491</v>
      </c>
      <c r="F475" s="32" t="s">
        <v>1492</v>
      </c>
      <c r="G475" s="32" t="s">
        <v>86</v>
      </c>
    </row>
    <row r="476" spans="1:7" x14ac:dyDescent="0.25">
      <c r="A476" s="31">
        <v>400098</v>
      </c>
      <c r="B476" s="31">
        <v>8079</v>
      </c>
      <c r="C476" s="31" t="s">
        <v>1486</v>
      </c>
      <c r="D476" s="31">
        <v>66573</v>
      </c>
      <c r="E476" s="32" t="s">
        <v>1493</v>
      </c>
      <c r="F476" s="32" t="s">
        <v>1494</v>
      </c>
      <c r="G476" s="32" t="s">
        <v>86</v>
      </c>
    </row>
    <row r="477" spans="1:7" x14ac:dyDescent="0.25">
      <c r="A477" s="31">
        <v>400051</v>
      </c>
      <c r="B477" s="31">
        <v>1930</v>
      </c>
      <c r="C477" s="31" t="s">
        <v>1486</v>
      </c>
      <c r="D477" s="31">
        <v>66141</v>
      </c>
      <c r="E477" s="32" t="s">
        <v>1495</v>
      </c>
      <c r="F477" s="32" t="s">
        <v>1496</v>
      </c>
      <c r="G477" s="32" t="s">
        <v>86</v>
      </c>
    </row>
    <row r="478" spans="1:7" x14ac:dyDescent="0.25">
      <c r="A478" s="31">
        <v>400054</v>
      </c>
      <c r="B478" s="31">
        <v>1931</v>
      </c>
      <c r="C478" s="31" t="s">
        <v>1486</v>
      </c>
      <c r="D478" s="31">
        <v>66142</v>
      </c>
      <c r="E478" s="32" t="s">
        <v>1497</v>
      </c>
      <c r="F478" s="32" t="s">
        <v>1498</v>
      </c>
      <c r="G478" s="32" t="s">
        <v>86</v>
      </c>
    </row>
    <row r="479" spans="1:7" x14ac:dyDescent="0.25">
      <c r="A479" s="31">
        <v>400055</v>
      </c>
      <c r="B479" s="31">
        <v>1932</v>
      </c>
      <c r="C479" s="31" t="s">
        <v>1486</v>
      </c>
      <c r="D479" s="31">
        <v>66143</v>
      </c>
      <c r="E479" s="32" t="s">
        <v>1499</v>
      </c>
      <c r="F479" s="32" t="s">
        <v>1500</v>
      </c>
      <c r="G479" s="32" t="s">
        <v>86</v>
      </c>
    </row>
    <row r="480" spans="1:7" x14ac:dyDescent="0.25">
      <c r="A480" s="31">
        <v>400056</v>
      </c>
      <c r="B480" s="31">
        <v>1933</v>
      </c>
      <c r="C480" s="31" t="s">
        <v>1486</v>
      </c>
      <c r="D480" s="31">
        <v>66144</v>
      </c>
      <c r="E480" s="32" t="s">
        <v>1501</v>
      </c>
      <c r="F480" s="32" t="s">
        <v>1502</v>
      </c>
      <c r="G480" s="32" t="s">
        <v>86</v>
      </c>
    </row>
    <row r="481" spans="1:7" x14ac:dyDescent="0.25">
      <c r="A481" s="31">
        <v>400057</v>
      </c>
      <c r="B481" s="31">
        <v>1936</v>
      </c>
      <c r="C481" s="31" t="s">
        <v>1486</v>
      </c>
      <c r="D481" s="31">
        <v>66147</v>
      </c>
      <c r="E481" s="32" t="s">
        <v>1503</v>
      </c>
      <c r="F481" s="32" t="s">
        <v>1504</v>
      </c>
      <c r="G481" s="32" t="s">
        <v>86</v>
      </c>
    </row>
    <row r="482" spans="1:7" x14ac:dyDescent="0.25">
      <c r="A482" s="31">
        <v>400106</v>
      </c>
      <c r="B482" s="31">
        <v>8028</v>
      </c>
      <c r="C482" s="31" t="s">
        <v>1486</v>
      </c>
      <c r="D482" s="31">
        <v>66148</v>
      </c>
      <c r="E482" s="32" t="s">
        <v>1505</v>
      </c>
      <c r="F482" s="32" t="s">
        <v>1506</v>
      </c>
      <c r="G482" s="32" t="s">
        <v>86</v>
      </c>
    </row>
    <row r="483" spans="1:7" x14ac:dyDescent="0.25">
      <c r="A483" s="31">
        <v>609810</v>
      </c>
      <c r="B483" s="31">
        <v>2380</v>
      </c>
      <c r="C483" s="31" t="s">
        <v>1507</v>
      </c>
      <c r="D483" s="31">
        <v>22321</v>
      </c>
      <c r="E483" s="32" t="s">
        <v>1508</v>
      </c>
      <c r="F483" s="32" t="s">
        <v>1509</v>
      </c>
      <c r="G483" s="32" t="s">
        <v>113</v>
      </c>
    </row>
    <row r="484" spans="1:7" x14ac:dyDescent="0.25">
      <c r="A484" s="31">
        <v>400058</v>
      </c>
      <c r="B484" s="31">
        <v>1105</v>
      </c>
      <c r="C484" s="31" t="s">
        <v>1510</v>
      </c>
      <c r="D484" s="31">
        <v>66091</v>
      </c>
      <c r="E484" s="32" t="s">
        <v>1511</v>
      </c>
      <c r="F484" s="32" t="s">
        <v>1512</v>
      </c>
      <c r="G484" s="32" t="s">
        <v>86</v>
      </c>
    </row>
    <row r="485" spans="1:7" x14ac:dyDescent="0.25">
      <c r="A485" s="31">
        <v>400059</v>
      </c>
      <c r="B485" s="31">
        <v>1106</v>
      </c>
      <c r="C485" s="31" t="s">
        <v>1510</v>
      </c>
      <c r="D485" s="31">
        <v>66092</v>
      </c>
      <c r="E485" s="32" t="s">
        <v>1513</v>
      </c>
      <c r="F485" s="32" t="s">
        <v>1514</v>
      </c>
      <c r="G485" s="32" t="s">
        <v>86</v>
      </c>
    </row>
    <row r="486" spans="1:7" x14ac:dyDescent="0.25">
      <c r="A486" s="31">
        <v>610354</v>
      </c>
      <c r="B486" s="31">
        <v>7890</v>
      </c>
      <c r="C486" s="31" t="s">
        <v>1515</v>
      </c>
      <c r="D486" s="31">
        <v>26841</v>
      </c>
      <c r="E486" s="32" t="s">
        <v>1516</v>
      </c>
      <c r="F486" s="32" t="s">
        <v>1517</v>
      </c>
      <c r="G486" s="32" t="s">
        <v>113</v>
      </c>
    </row>
    <row r="487" spans="1:7" x14ac:dyDescent="0.25">
      <c r="A487" s="31">
        <v>609691</v>
      </c>
      <c r="B487" s="31">
        <v>1140</v>
      </c>
      <c r="C487" s="31" t="s">
        <v>1518</v>
      </c>
      <c r="D487" s="31">
        <v>46431</v>
      </c>
      <c r="E487" s="32" t="s">
        <v>1519</v>
      </c>
      <c r="F487" s="32" t="s">
        <v>1520</v>
      </c>
      <c r="G487" s="32" t="s">
        <v>106</v>
      </c>
    </row>
    <row r="488" spans="1:7" x14ac:dyDescent="0.25">
      <c r="A488" s="31">
        <v>609749</v>
      </c>
      <c r="B488" s="31">
        <v>1740</v>
      </c>
      <c r="C488" s="31" t="s">
        <v>1521</v>
      </c>
      <c r="D488" s="31">
        <v>46061</v>
      </c>
      <c r="E488" s="32" t="s">
        <v>1522</v>
      </c>
      <c r="F488" s="32" t="s">
        <v>1523</v>
      </c>
      <c r="G488" s="32" t="s">
        <v>117</v>
      </c>
    </row>
    <row r="489" spans="1:7" x14ac:dyDescent="0.25">
      <c r="A489" s="31">
        <v>609744</v>
      </c>
      <c r="B489" s="31">
        <v>1690</v>
      </c>
      <c r="C489" s="31" t="s">
        <v>1524</v>
      </c>
      <c r="D489" s="31">
        <v>49021</v>
      </c>
      <c r="E489" s="32" t="s">
        <v>1525</v>
      </c>
      <c r="F489" s="32" t="s">
        <v>1526</v>
      </c>
      <c r="G489" s="32" t="s">
        <v>117</v>
      </c>
    </row>
    <row r="490" spans="1:7" x14ac:dyDescent="0.25">
      <c r="A490" s="31">
        <v>610051</v>
      </c>
      <c r="B490" s="31">
        <v>4600</v>
      </c>
      <c r="C490" s="31" t="s">
        <v>1527</v>
      </c>
      <c r="D490" s="31">
        <v>41121</v>
      </c>
      <c r="E490" s="32" t="s">
        <v>1528</v>
      </c>
      <c r="F490" s="32" t="s">
        <v>1529</v>
      </c>
      <c r="G490" s="32" t="s">
        <v>82</v>
      </c>
    </row>
    <row r="491" spans="1:7" x14ac:dyDescent="0.25">
      <c r="A491" s="31">
        <v>610099</v>
      </c>
      <c r="B491" s="31">
        <v>5120</v>
      </c>
      <c r="C491" s="31" t="s">
        <v>1530</v>
      </c>
      <c r="D491" s="31">
        <v>24711</v>
      </c>
      <c r="E491" s="32" t="s">
        <v>1531</v>
      </c>
      <c r="F491" s="32" t="s">
        <v>1532</v>
      </c>
      <c r="G491" s="32" t="s">
        <v>113</v>
      </c>
    </row>
    <row r="492" spans="1:7" x14ac:dyDescent="0.25">
      <c r="A492" s="31">
        <v>610529</v>
      </c>
      <c r="B492" s="31">
        <v>8083</v>
      </c>
      <c r="C492" s="31" t="s">
        <v>1533</v>
      </c>
      <c r="D492" s="31">
        <v>24731</v>
      </c>
      <c r="E492" s="32" t="s">
        <v>1534</v>
      </c>
      <c r="F492" s="32" t="s">
        <v>1535</v>
      </c>
      <c r="G492" s="32" t="s">
        <v>117</v>
      </c>
    </row>
    <row r="493" spans="1:7" x14ac:dyDescent="0.25">
      <c r="A493" s="31">
        <v>610201</v>
      </c>
      <c r="B493" s="31">
        <v>6190</v>
      </c>
      <c r="C493" s="31" t="s">
        <v>1536</v>
      </c>
      <c r="D493" s="31">
        <v>29301</v>
      </c>
      <c r="E493" s="32" t="s">
        <v>1537</v>
      </c>
      <c r="F493" s="32" t="s">
        <v>1538</v>
      </c>
      <c r="G493" s="32" t="s">
        <v>113</v>
      </c>
    </row>
    <row r="494" spans="1:7" x14ac:dyDescent="0.25">
      <c r="A494" s="31">
        <v>610300</v>
      </c>
      <c r="B494" s="31">
        <v>7260</v>
      </c>
      <c r="C494" s="31" t="s">
        <v>1539</v>
      </c>
      <c r="D494" s="31">
        <v>26381</v>
      </c>
      <c r="E494" s="32" t="s">
        <v>1540</v>
      </c>
      <c r="F494" s="32" t="s">
        <v>1541</v>
      </c>
      <c r="G494" s="32" t="s">
        <v>90</v>
      </c>
    </row>
    <row r="495" spans="1:7" x14ac:dyDescent="0.25">
      <c r="A495" s="31">
        <v>609997</v>
      </c>
      <c r="B495" s="31">
        <v>4030</v>
      </c>
      <c r="C495" s="31" t="s">
        <v>1542</v>
      </c>
      <c r="D495" s="31">
        <v>23831</v>
      </c>
      <c r="E495" s="32" t="s">
        <v>1543</v>
      </c>
      <c r="F495" s="32" t="s">
        <v>1544</v>
      </c>
      <c r="G495" s="32" t="s">
        <v>177</v>
      </c>
    </row>
    <row r="496" spans="1:7" x14ac:dyDescent="0.25">
      <c r="A496" s="31">
        <v>610105</v>
      </c>
      <c r="B496" s="31">
        <v>5200</v>
      </c>
      <c r="C496" s="31" t="s">
        <v>1545</v>
      </c>
      <c r="D496" s="31">
        <v>24771</v>
      </c>
      <c r="E496" s="32" t="s">
        <v>1546</v>
      </c>
      <c r="F496" s="32" t="s">
        <v>1547</v>
      </c>
      <c r="G496" s="32" t="s">
        <v>113</v>
      </c>
    </row>
    <row r="497" spans="1:7" x14ac:dyDescent="0.25">
      <c r="A497" s="31">
        <v>610329</v>
      </c>
      <c r="B497" s="31">
        <v>7610</v>
      </c>
      <c r="C497" s="31" t="s">
        <v>1548</v>
      </c>
      <c r="D497" s="31">
        <v>31281</v>
      </c>
      <c r="E497" s="32" t="s">
        <v>1549</v>
      </c>
      <c r="F497" s="32" t="s">
        <v>1550</v>
      </c>
      <c r="G497" s="32" t="s">
        <v>356</v>
      </c>
    </row>
    <row r="498" spans="1:7" x14ac:dyDescent="0.25">
      <c r="A498" s="31">
        <v>610389</v>
      </c>
      <c r="B498" s="31">
        <v>1830</v>
      </c>
      <c r="C498" s="31" t="s">
        <v>1551</v>
      </c>
      <c r="D498" s="31">
        <v>28151</v>
      </c>
      <c r="E498" s="32" t="s">
        <v>1552</v>
      </c>
      <c r="F498" s="32" t="s">
        <v>1553</v>
      </c>
      <c r="G498" s="32" t="s">
        <v>387</v>
      </c>
    </row>
    <row r="499" spans="1:7" x14ac:dyDescent="0.25">
      <c r="A499" s="31">
        <v>609811</v>
      </c>
      <c r="B499" s="31">
        <v>2390</v>
      </c>
      <c r="C499" s="31" t="s">
        <v>1554</v>
      </c>
      <c r="D499" s="31">
        <v>22331</v>
      </c>
      <c r="E499" s="32" t="s">
        <v>1555</v>
      </c>
      <c r="F499" s="32" t="s">
        <v>1556</v>
      </c>
      <c r="G499" s="32" t="s">
        <v>316</v>
      </c>
    </row>
    <row r="500" spans="1:7" x14ac:dyDescent="0.25">
      <c r="A500" s="31">
        <v>610367</v>
      </c>
      <c r="B500" s="31">
        <v>8050</v>
      </c>
      <c r="C500" s="31" t="s">
        <v>1557</v>
      </c>
      <c r="D500" s="31">
        <v>26631</v>
      </c>
      <c r="E500" s="32" t="s">
        <v>1558</v>
      </c>
      <c r="F500" s="32" t="s">
        <v>1559</v>
      </c>
      <c r="G500" s="32" t="s">
        <v>167</v>
      </c>
    </row>
    <row r="501" spans="1:7" x14ac:dyDescent="0.25">
      <c r="A501" s="31">
        <v>610059</v>
      </c>
      <c r="B501" s="31">
        <v>4680</v>
      </c>
      <c r="C501" s="31" t="s">
        <v>1560</v>
      </c>
      <c r="D501" s="31">
        <v>24401</v>
      </c>
      <c r="E501" s="32" t="s">
        <v>1561</v>
      </c>
      <c r="F501" s="32" t="s">
        <v>1562</v>
      </c>
      <c r="G501" s="32" t="s">
        <v>82</v>
      </c>
    </row>
    <row r="502" spans="1:7" x14ac:dyDescent="0.25">
      <c r="A502" s="31">
        <v>610021</v>
      </c>
      <c r="B502" s="31">
        <v>4290</v>
      </c>
      <c r="C502" s="31" t="s">
        <v>1563</v>
      </c>
      <c r="D502" s="31">
        <v>24011</v>
      </c>
      <c r="E502" s="32" t="s">
        <v>1564</v>
      </c>
      <c r="F502" s="32" t="s">
        <v>1565</v>
      </c>
      <c r="G502" s="32" t="s">
        <v>150</v>
      </c>
    </row>
    <row r="503" spans="1:7" x14ac:dyDescent="0.25">
      <c r="A503" s="31">
        <v>610115</v>
      </c>
      <c r="B503" s="31">
        <v>5290</v>
      </c>
      <c r="C503" s="31" t="s">
        <v>1566</v>
      </c>
      <c r="D503" s="31">
        <v>24841</v>
      </c>
      <c r="E503" s="32" t="s">
        <v>1567</v>
      </c>
      <c r="F503" s="32" t="s">
        <v>1568</v>
      </c>
      <c r="G503" s="32" t="s">
        <v>90</v>
      </c>
    </row>
    <row r="504" spans="1:7" x14ac:dyDescent="0.25">
      <c r="A504" s="31">
        <v>610116</v>
      </c>
      <c r="B504" s="31">
        <v>5300</v>
      </c>
      <c r="C504" s="31" t="s">
        <v>1569</v>
      </c>
      <c r="D504" s="31">
        <v>31201</v>
      </c>
      <c r="E504" s="32" t="s">
        <v>1570</v>
      </c>
      <c r="F504" s="32" t="s">
        <v>1571</v>
      </c>
      <c r="G504" s="32" t="s">
        <v>90</v>
      </c>
    </row>
    <row r="505" spans="1:7" x14ac:dyDescent="0.25">
      <c r="A505" s="31">
        <v>400060</v>
      </c>
      <c r="B505" s="31">
        <v>6850</v>
      </c>
      <c r="C505" s="31" t="s">
        <v>1572</v>
      </c>
      <c r="D505" s="31">
        <v>66191</v>
      </c>
      <c r="E505" s="32" t="s">
        <v>1573</v>
      </c>
      <c r="F505" s="32" t="s">
        <v>1574</v>
      </c>
      <c r="G505" s="32" t="s">
        <v>86</v>
      </c>
    </row>
    <row r="506" spans="1:7" x14ac:dyDescent="0.25">
      <c r="A506" s="31">
        <v>610557</v>
      </c>
      <c r="B506" s="31">
        <v>8687</v>
      </c>
      <c r="C506" s="31" t="s">
        <v>1575</v>
      </c>
      <c r="D506" s="31">
        <v>66301</v>
      </c>
      <c r="E506" s="32" t="s">
        <v>1576</v>
      </c>
      <c r="F506" s="32" t="s">
        <v>1577</v>
      </c>
      <c r="G506" s="32" t="s">
        <v>157</v>
      </c>
    </row>
    <row r="507" spans="1:7" x14ac:dyDescent="0.25">
      <c r="A507" s="31">
        <v>609988</v>
      </c>
      <c r="B507" s="31">
        <v>3940</v>
      </c>
      <c r="C507" s="31" t="s">
        <v>1578</v>
      </c>
      <c r="D507" s="31">
        <v>23731</v>
      </c>
      <c r="E507" s="32" t="s">
        <v>1579</v>
      </c>
      <c r="F507" s="32" t="s">
        <v>1580</v>
      </c>
      <c r="G507" s="32" t="s">
        <v>113</v>
      </c>
    </row>
    <row r="508" spans="1:7" x14ac:dyDescent="0.25">
      <c r="A508" s="31">
        <v>610003</v>
      </c>
      <c r="B508" s="31">
        <v>4090</v>
      </c>
      <c r="C508" s="31" t="s">
        <v>1581</v>
      </c>
      <c r="D508" s="31">
        <v>23881</v>
      </c>
      <c r="E508" s="32" t="s">
        <v>1582</v>
      </c>
      <c r="F508" s="32" t="s">
        <v>1583</v>
      </c>
      <c r="G508" s="32" t="s">
        <v>177</v>
      </c>
    </row>
    <row r="509" spans="1:7" x14ac:dyDescent="0.25">
      <c r="A509" s="31">
        <v>609676</v>
      </c>
      <c r="B509" s="31">
        <v>1030</v>
      </c>
      <c r="C509" s="31" t="s">
        <v>1584</v>
      </c>
      <c r="D509" s="31">
        <v>53021</v>
      </c>
      <c r="E509" s="32" t="s">
        <v>1585</v>
      </c>
      <c r="F509" s="32" t="s">
        <v>1586</v>
      </c>
      <c r="G509" s="32" t="s">
        <v>312</v>
      </c>
    </row>
    <row r="510" spans="1:7" x14ac:dyDescent="0.25">
      <c r="A510" s="31">
        <v>610146</v>
      </c>
      <c r="B510" s="31">
        <v>5610</v>
      </c>
      <c r="C510" s="31" t="s">
        <v>1587</v>
      </c>
      <c r="D510" s="31">
        <v>25121</v>
      </c>
      <c r="E510" s="32" t="s">
        <v>1588</v>
      </c>
      <c r="F510" s="32" t="s">
        <v>1589</v>
      </c>
      <c r="G510" s="32" t="s">
        <v>90</v>
      </c>
    </row>
    <row r="511" spans="1:7" x14ac:dyDescent="0.25">
      <c r="A511" s="31">
        <v>609707</v>
      </c>
      <c r="B511" s="31">
        <v>1320</v>
      </c>
      <c r="C511" s="31" t="s">
        <v>1590</v>
      </c>
      <c r="D511" s="31">
        <v>46121</v>
      </c>
      <c r="E511" s="32" t="s">
        <v>1591</v>
      </c>
      <c r="F511" s="32" t="s">
        <v>1592</v>
      </c>
      <c r="G511" s="32" t="s">
        <v>102</v>
      </c>
    </row>
    <row r="512" spans="1:7" x14ac:dyDescent="0.25">
      <c r="A512" s="31">
        <v>610386</v>
      </c>
      <c r="B512" s="31">
        <v>1123</v>
      </c>
      <c r="C512" s="31" t="s">
        <v>1593</v>
      </c>
      <c r="D512" s="31">
        <v>67021</v>
      </c>
      <c r="E512" s="32" t="s">
        <v>1594</v>
      </c>
      <c r="F512" s="32" t="s">
        <v>1595</v>
      </c>
      <c r="G512" s="32" t="s">
        <v>157</v>
      </c>
    </row>
    <row r="513" spans="1:7" x14ac:dyDescent="0.25">
      <c r="A513" s="31">
        <v>609762</v>
      </c>
      <c r="B513" s="31">
        <v>1870</v>
      </c>
      <c r="C513" s="31" t="s">
        <v>1596</v>
      </c>
      <c r="D513" s="31">
        <v>46401</v>
      </c>
      <c r="E513" s="32" t="s">
        <v>1597</v>
      </c>
      <c r="F513" s="32" t="s">
        <v>1598</v>
      </c>
      <c r="G513" s="32" t="s">
        <v>406</v>
      </c>
    </row>
    <row r="514" spans="1:7" x14ac:dyDescent="0.25">
      <c r="A514" s="31">
        <v>609791</v>
      </c>
      <c r="B514" s="31">
        <v>2180</v>
      </c>
      <c r="C514" s="31" t="s">
        <v>1599</v>
      </c>
      <c r="D514" s="31">
        <v>22161</v>
      </c>
      <c r="E514" s="32" t="s">
        <v>1600</v>
      </c>
      <c r="F514" s="32" t="s">
        <v>1601</v>
      </c>
      <c r="G514" s="32" t="s">
        <v>177</v>
      </c>
    </row>
    <row r="515" spans="1:7" x14ac:dyDescent="0.25">
      <c r="A515" s="31">
        <v>610395</v>
      </c>
      <c r="B515" s="31">
        <v>2680</v>
      </c>
      <c r="C515" s="31" t="s">
        <v>1602</v>
      </c>
      <c r="D515" s="31">
        <v>26871</v>
      </c>
      <c r="E515" s="32" t="s">
        <v>1603</v>
      </c>
      <c r="F515" s="32" t="s">
        <v>1604</v>
      </c>
      <c r="G515" s="32" t="s">
        <v>184</v>
      </c>
    </row>
    <row r="516" spans="1:7" x14ac:dyDescent="0.25">
      <c r="A516" s="31">
        <v>400061</v>
      </c>
      <c r="B516" s="31">
        <v>1961</v>
      </c>
      <c r="C516" s="31" t="s">
        <v>1605</v>
      </c>
      <c r="D516" s="31">
        <v>66052</v>
      </c>
      <c r="E516" s="32" t="s">
        <v>1606</v>
      </c>
      <c r="F516" s="32" t="s">
        <v>1607</v>
      </c>
      <c r="G516" s="32" t="s">
        <v>86</v>
      </c>
    </row>
    <row r="517" spans="1:7" x14ac:dyDescent="0.25">
      <c r="A517" s="31">
        <v>400067</v>
      </c>
      <c r="B517" s="31">
        <v>1963</v>
      </c>
      <c r="C517" s="31" t="s">
        <v>1605</v>
      </c>
      <c r="D517" s="31">
        <v>66054</v>
      </c>
      <c r="E517" s="32" t="s">
        <v>1608</v>
      </c>
      <c r="F517" s="32" t="s">
        <v>1609</v>
      </c>
      <c r="G517" s="32" t="s">
        <v>86</v>
      </c>
    </row>
    <row r="518" spans="1:7" x14ac:dyDescent="0.25">
      <c r="A518" s="31">
        <v>400062</v>
      </c>
      <c r="B518" s="31">
        <v>1962</v>
      </c>
      <c r="C518" s="31" t="s">
        <v>1605</v>
      </c>
      <c r="D518" s="31">
        <v>66053</v>
      </c>
      <c r="E518" s="32" t="s">
        <v>1610</v>
      </c>
      <c r="F518" s="32" t="s">
        <v>1611</v>
      </c>
      <c r="G518" s="32" t="s">
        <v>86</v>
      </c>
    </row>
    <row r="519" spans="1:7" x14ac:dyDescent="0.25">
      <c r="A519" s="31">
        <v>400066</v>
      </c>
      <c r="B519" s="31">
        <v>1964</v>
      </c>
      <c r="C519" s="31" t="s">
        <v>1605</v>
      </c>
      <c r="D519" s="31">
        <v>66056</v>
      </c>
      <c r="E519" s="32" t="s">
        <v>1612</v>
      </c>
      <c r="F519" s="32" t="s">
        <v>1613</v>
      </c>
      <c r="G519" s="32" t="s">
        <v>86</v>
      </c>
    </row>
    <row r="520" spans="1:7" x14ac:dyDescent="0.25">
      <c r="A520" s="31">
        <v>400064</v>
      </c>
      <c r="B520" s="31">
        <v>1960</v>
      </c>
      <c r="C520" s="31" t="s">
        <v>1605</v>
      </c>
      <c r="D520" s="31">
        <v>66051</v>
      </c>
      <c r="E520" s="32" t="s">
        <v>1614</v>
      </c>
      <c r="F520" s="32" t="s">
        <v>1615</v>
      </c>
      <c r="G520" s="32" t="s">
        <v>86</v>
      </c>
    </row>
    <row r="521" spans="1:7" x14ac:dyDescent="0.25">
      <c r="A521" s="31">
        <v>610145</v>
      </c>
      <c r="B521" s="31">
        <v>5600</v>
      </c>
      <c r="C521" s="31" t="s">
        <v>1616</v>
      </c>
      <c r="D521" s="31">
        <v>25111</v>
      </c>
      <c r="E521" s="32" t="s">
        <v>1617</v>
      </c>
      <c r="F521" s="32" t="s">
        <v>1618</v>
      </c>
      <c r="G521" s="32" t="s">
        <v>113</v>
      </c>
    </row>
    <row r="522" spans="1:7" x14ac:dyDescent="0.25">
      <c r="A522" s="31">
        <v>609867</v>
      </c>
      <c r="B522" s="31">
        <v>2890</v>
      </c>
      <c r="C522" s="31" t="s">
        <v>1619</v>
      </c>
      <c r="D522" s="31">
        <v>22831</v>
      </c>
      <c r="E522" s="32" t="s">
        <v>1620</v>
      </c>
      <c r="F522" s="32" t="s">
        <v>1621</v>
      </c>
      <c r="G522" s="32" t="s">
        <v>356</v>
      </c>
    </row>
    <row r="523" spans="1:7" x14ac:dyDescent="0.25">
      <c r="A523" s="31">
        <v>610147</v>
      </c>
      <c r="B523" s="31">
        <v>5630</v>
      </c>
      <c r="C523" s="31" t="s">
        <v>1622</v>
      </c>
      <c r="D523" s="31">
        <v>25141</v>
      </c>
      <c r="E523" s="32" t="s">
        <v>1623</v>
      </c>
      <c r="F523" s="32" t="s">
        <v>1624</v>
      </c>
      <c r="G523" s="32" t="s">
        <v>134</v>
      </c>
    </row>
    <row r="524" spans="1:7" x14ac:dyDescent="0.25">
      <c r="A524" s="31">
        <v>609777</v>
      </c>
      <c r="B524" s="31">
        <v>2070</v>
      </c>
      <c r="C524" s="31" t="s">
        <v>1625</v>
      </c>
      <c r="D524" s="31">
        <v>22061</v>
      </c>
      <c r="E524" s="32" t="s">
        <v>1626</v>
      </c>
      <c r="F524" s="32" t="s">
        <v>1627</v>
      </c>
      <c r="G524" s="32" t="s">
        <v>98</v>
      </c>
    </row>
    <row r="525" spans="1:7" x14ac:dyDescent="0.25">
      <c r="A525" s="31">
        <v>610090</v>
      </c>
      <c r="B525" s="31">
        <v>5030</v>
      </c>
      <c r="C525" s="31" t="s">
        <v>1628</v>
      </c>
      <c r="D525" s="31">
        <v>29221</v>
      </c>
      <c r="E525" s="32" t="s">
        <v>1629</v>
      </c>
      <c r="F525" s="32" t="s">
        <v>1630</v>
      </c>
      <c r="G525" s="32" t="s">
        <v>184</v>
      </c>
    </row>
    <row r="526" spans="1:7" x14ac:dyDescent="0.25">
      <c r="A526" s="31">
        <v>609743</v>
      </c>
      <c r="B526" s="31">
        <v>7960</v>
      </c>
      <c r="C526" s="31" t="s">
        <v>1631</v>
      </c>
      <c r="D526" s="31">
        <v>50181</v>
      </c>
      <c r="E526" s="32" t="s">
        <v>1632</v>
      </c>
      <c r="F526" s="32" t="s">
        <v>1633</v>
      </c>
      <c r="G526" s="32" t="s">
        <v>387</v>
      </c>
    </row>
    <row r="527" spans="1:7" x14ac:dyDescent="0.25">
      <c r="A527" s="31">
        <v>609981</v>
      </c>
      <c r="B527" s="31">
        <v>3890</v>
      </c>
      <c r="C527" s="31" t="s">
        <v>1634</v>
      </c>
      <c r="D527" s="31">
        <v>23671</v>
      </c>
      <c r="E527" s="32" t="s">
        <v>1635</v>
      </c>
      <c r="F527" s="32" t="s">
        <v>1636</v>
      </c>
      <c r="G527" s="32" t="s">
        <v>94</v>
      </c>
    </row>
    <row r="528" spans="1:7" x14ac:dyDescent="0.25">
      <c r="A528" s="31">
        <v>610304</v>
      </c>
      <c r="B528" s="31">
        <v>7310</v>
      </c>
      <c r="C528" s="31" t="s">
        <v>1637</v>
      </c>
      <c r="D528" s="31">
        <v>55011</v>
      </c>
      <c r="E528" s="32" t="s">
        <v>1638</v>
      </c>
      <c r="F528" s="32" t="s">
        <v>1639</v>
      </c>
      <c r="G528" s="32" t="s">
        <v>106</v>
      </c>
    </row>
    <row r="529" spans="1:7" x14ac:dyDescent="0.25">
      <c r="A529" s="31">
        <v>610013</v>
      </c>
      <c r="B529" s="31">
        <v>4210</v>
      </c>
      <c r="C529" s="31" t="s">
        <v>1640</v>
      </c>
      <c r="D529" s="31">
        <v>31141</v>
      </c>
      <c r="E529" s="32" t="s">
        <v>1641</v>
      </c>
      <c r="F529" s="32" t="s">
        <v>1642</v>
      </c>
      <c r="G529" s="32" t="s">
        <v>356</v>
      </c>
    </row>
    <row r="530" spans="1:7" x14ac:dyDescent="0.25">
      <c r="A530" s="31">
        <v>400068</v>
      </c>
      <c r="B530" s="31">
        <v>2045</v>
      </c>
      <c r="C530" s="31" t="s">
        <v>1643</v>
      </c>
      <c r="D530" s="31">
        <v>63021</v>
      </c>
      <c r="E530" s="32" t="s">
        <v>1644</v>
      </c>
      <c r="F530" s="32" t="s">
        <v>1645</v>
      </c>
      <c r="G530" s="32" t="s">
        <v>86</v>
      </c>
    </row>
    <row r="531" spans="1:7" x14ac:dyDescent="0.25">
      <c r="A531" s="31">
        <v>400069</v>
      </c>
      <c r="B531" s="31">
        <v>4150</v>
      </c>
      <c r="C531" s="31" t="s">
        <v>1646</v>
      </c>
      <c r="D531" s="31">
        <v>67081</v>
      </c>
      <c r="E531" s="32" t="s">
        <v>1647</v>
      </c>
      <c r="F531" s="32" t="s">
        <v>1648</v>
      </c>
      <c r="G531" s="32" t="s">
        <v>86</v>
      </c>
    </row>
    <row r="532" spans="1:7" x14ac:dyDescent="0.25">
      <c r="A532" s="31">
        <v>610135</v>
      </c>
      <c r="B532" s="31">
        <v>5490</v>
      </c>
      <c r="C532" s="31" t="s">
        <v>1649</v>
      </c>
      <c r="D532" s="31">
        <v>25011</v>
      </c>
      <c r="E532" s="32" t="s">
        <v>1650</v>
      </c>
      <c r="F532" s="32" t="s">
        <v>1651</v>
      </c>
      <c r="G532" s="32" t="s">
        <v>113</v>
      </c>
    </row>
    <row r="533" spans="1:7" x14ac:dyDescent="0.25">
      <c r="A533" s="31">
        <v>400109</v>
      </c>
      <c r="B533" s="31">
        <v>8670</v>
      </c>
      <c r="C533" s="31" t="s">
        <v>1652</v>
      </c>
      <c r="D533" s="31">
        <v>66581</v>
      </c>
      <c r="E533" s="32" t="s">
        <v>1653</v>
      </c>
      <c r="F533" s="32" t="s">
        <v>1654</v>
      </c>
      <c r="G533" s="32" t="s">
        <v>86</v>
      </c>
    </row>
    <row r="534" spans="1:7" x14ac:dyDescent="0.25">
      <c r="A534" s="31">
        <v>400070</v>
      </c>
      <c r="B534" s="31">
        <v>1135</v>
      </c>
      <c r="C534" s="31" t="s">
        <v>1655</v>
      </c>
      <c r="D534" s="31">
        <v>66491</v>
      </c>
      <c r="E534" s="32" t="s">
        <v>1656</v>
      </c>
      <c r="F534" s="32" t="s">
        <v>1657</v>
      </c>
      <c r="G534" s="32" t="s">
        <v>86</v>
      </c>
    </row>
    <row r="535" spans="1:7" x14ac:dyDescent="0.25">
      <c r="A535" s="31">
        <v>400071</v>
      </c>
      <c r="B535" s="31">
        <v>6700</v>
      </c>
      <c r="C535" s="31" t="s">
        <v>1658</v>
      </c>
      <c r="D535" s="31">
        <v>66471</v>
      </c>
      <c r="E535" s="32" t="s">
        <v>1659</v>
      </c>
      <c r="F535" s="32" t="s">
        <v>1660</v>
      </c>
      <c r="G535" s="32" t="s">
        <v>86</v>
      </c>
    </row>
    <row r="536" spans="1:7" x14ac:dyDescent="0.25">
      <c r="A536" s="31">
        <v>610138</v>
      </c>
      <c r="B536" s="31">
        <v>5520</v>
      </c>
      <c r="C536" s="31" t="s">
        <v>1661</v>
      </c>
      <c r="D536" s="31">
        <v>31211</v>
      </c>
      <c r="E536" s="32" t="s">
        <v>1662</v>
      </c>
      <c r="F536" s="32" t="s">
        <v>1663</v>
      </c>
      <c r="G536" s="32" t="s">
        <v>82</v>
      </c>
    </row>
    <row r="537" spans="1:7" x14ac:dyDescent="0.25">
      <c r="A537" s="31">
        <v>609842</v>
      </c>
      <c r="B537" s="31">
        <v>2660</v>
      </c>
      <c r="C537" s="31" t="s">
        <v>1664</v>
      </c>
      <c r="D537" s="31">
        <v>22601</v>
      </c>
      <c r="E537" s="32" t="s">
        <v>1665</v>
      </c>
      <c r="F537" s="32" t="s">
        <v>1666</v>
      </c>
      <c r="G537" s="32" t="s">
        <v>94</v>
      </c>
    </row>
    <row r="538" spans="1:7" x14ac:dyDescent="0.25">
      <c r="A538" s="31">
        <v>609902</v>
      </c>
      <c r="B538" s="31">
        <v>3190</v>
      </c>
      <c r="C538" s="31" t="s">
        <v>1667</v>
      </c>
      <c r="D538" s="31">
        <v>31061</v>
      </c>
      <c r="E538" s="32" t="s">
        <v>1668</v>
      </c>
      <c r="F538" s="32" t="s">
        <v>1669</v>
      </c>
      <c r="G538" s="32" t="s">
        <v>316</v>
      </c>
    </row>
    <row r="539" spans="1:7" x14ac:dyDescent="0.25">
      <c r="A539" s="31">
        <v>610141</v>
      </c>
      <c r="B539" s="31">
        <v>5550</v>
      </c>
      <c r="C539" s="31" t="s">
        <v>1670</v>
      </c>
      <c r="D539" s="31">
        <v>25061</v>
      </c>
      <c r="E539" s="32" t="s">
        <v>1671</v>
      </c>
      <c r="F539" s="32" t="s">
        <v>1672</v>
      </c>
      <c r="G539" s="32" t="s">
        <v>134</v>
      </c>
    </row>
    <row r="540" spans="1:7" x14ac:dyDescent="0.25">
      <c r="A540" s="31">
        <v>609769</v>
      </c>
      <c r="B540" s="31">
        <v>1950</v>
      </c>
      <c r="C540" s="31" t="s">
        <v>1673</v>
      </c>
      <c r="D540" s="31">
        <v>49101</v>
      </c>
      <c r="E540" s="32" t="s">
        <v>1674</v>
      </c>
      <c r="F540" s="32" t="s">
        <v>1675</v>
      </c>
      <c r="G540" s="32" t="s">
        <v>312</v>
      </c>
    </row>
    <row r="541" spans="1:7" x14ac:dyDescent="0.25">
      <c r="A541" s="31">
        <v>609903</v>
      </c>
      <c r="B541" s="31">
        <v>3200</v>
      </c>
      <c r="C541" s="31" t="s">
        <v>1676</v>
      </c>
      <c r="D541" s="31">
        <v>23081</v>
      </c>
      <c r="E541" s="32" t="s">
        <v>1677</v>
      </c>
      <c r="F541" s="32" t="s">
        <v>1678</v>
      </c>
      <c r="G541" s="32" t="s">
        <v>94</v>
      </c>
    </row>
    <row r="542" spans="1:7" x14ac:dyDescent="0.25">
      <c r="A542" s="31">
        <v>610291</v>
      </c>
      <c r="B542" s="31">
        <v>7170</v>
      </c>
      <c r="C542" s="31" t="s">
        <v>1679</v>
      </c>
      <c r="D542" s="31">
        <v>26331</v>
      </c>
      <c r="E542" s="32" t="s">
        <v>1680</v>
      </c>
      <c r="F542" s="32" t="s">
        <v>1681</v>
      </c>
      <c r="G542" s="32" t="s">
        <v>94</v>
      </c>
    </row>
    <row r="543" spans="1:7" x14ac:dyDescent="0.25">
      <c r="A543" s="31">
        <v>610239</v>
      </c>
      <c r="B543" s="31">
        <v>6560</v>
      </c>
      <c r="C543" s="31" t="s">
        <v>1682</v>
      </c>
      <c r="D543" s="31">
        <v>25951</v>
      </c>
      <c r="E543" s="32" t="s">
        <v>1683</v>
      </c>
      <c r="F543" s="32" t="s">
        <v>1684</v>
      </c>
      <c r="G543" s="32" t="s">
        <v>98</v>
      </c>
    </row>
    <row r="544" spans="1:7" x14ac:dyDescent="0.25">
      <c r="A544" s="31">
        <v>610102</v>
      </c>
      <c r="B544" s="31">
        <v>5170</v>
      </c>
      <c r="C544" s="31" t="s">
        <v>1685</v>
      </c>
      <c r="D544" s="31">
        <v>24741</v>
      </c>
      <c r="E544" s="32" t="s">
        <v>1686</v>
      </c>
      <c r="F544" s="32" t="s">
        <v>1687</v>
      </c>
      <c r="G544" s="32" t="s">
        <v>177</v>
      </c>
    </row>
    <row r="545" spans="1:7" x14ac:dyDescent="0.25">
      <c r="A545" s="31">
        <v>609702</v>
      </c>
      <c r="B545" s="31">
        <v>1270</v>
      </c>
      <c r="C545" s="31" t="s">
        <v>1688</v>
      </c>
      <c r="D545" s="31">
        <v>46081</v>
      </c>
      <c r="E545" s="32" t="s">
        <v>1689</v>
      </c>
      <c r="F545" s="32" t="s">
        <v>1690</v>
      </c>
      <c r="G545" s="32" t="s">
        <v>106</v>
      </c>
    </row>
    <row r="546" spans="1:7" x14ac:dyDescent="0.25">
      <c r="A546" s="31">
        <v>610234</v>
      </c>
      <c r="B546" s="31">
        <v>6510</v>
      </c>
      <c r="C546" s="31" t="s">
        <v>1691</v>
      </c>
      <c r="D546" s="31">
        <v>25911</v>
      </c>
      <c r="E546" s="32" t="s">
        <v>1692</v>
      </c>
      <c r="F546" s="32" t="s">
        <v>1693</v>
      </c>
      <c r="G546" s="32" t="s">
        <v>82</v>
      </c>
    </row>
    <row r="547" spans="1:7" x14ac:dyDescent="0.25">
      <c r="A547" s="31">
        <v>609695</v>
      </c>
      <c r="B547" s="31">
        <v>1210</v>
      </c>
      <c r="C547" s="31" t="s">
        <v>1694</v>
      </c>
      <c r="D547" s="31">
        <v>46031</v>
      </c>
      <c r="E547" s="32" t="s">
        <v>1695</v>
      </c>
      <c r="F547" s="32" t="s">
        <v>1696</v>
      </c>
      <c r="G547" s="32" t="s">
        <v>117</v>
      </c>
    </row>
    <row r="548" spans="1:7" x14ac:dyDescent="0.25">
      <c r="A548" s="31">
        <v>610350</v>
      </c>
      <c r="B548" s="31">
        <v>7860</v>
      </c>
      <c r="C548" s="31" t="s">
        <v>1697</v>
      </c>
      <c r="D548" s="31">
        <v>29381</v>
      </c>
      <c r="E548" s="32" t="s">
        <v>1698</v>
      </c>
      <c r="F548" s="32" t="s">
        <v>1699</v>
      </c>
      <c r="G548" s="32" t="s">
        <v>90</v>
      </c>
    </row>
    <row r="549" spans="1:7" x14ac:dyDescent="0.25">
      <c r="A549" s="31">
        <v>609906</v>
      </c>
      <c r="B549" s="31">
        <v>3230</v>
      </c>
      <c r="C549" s="31" t="s">
        <v>1700</v>
      </c>
      <c r="D549" s="31">
        <v>23121</v>
      </c>
      <c r="E549" s="32" t="s">
        <v>1701</v>
      </c>
      <c r="F549" s="32" t="s">
        <v>1702</v>
      </c>
      <c r="G549" s="32" t="s">
        <v>167</v>
      </c>
    </row>
    <row r="550" spans="1:7" x14ac:dyDescent="0.25">
      <c r="A550" s="31">
        <v>609929</v>
      </c>
      <c r="B550" s="31">
        <v>3450</v>
      </c>
      <c r="C550" s="31" t="s">
        <v>1703</v>
      </c>
      <c r="D550" s="31">
        <v>23281</v>
      </c>
      <c r="E550" s="32" t="s">
        <v>1704</v>
      </c>
      <c r="F550" s="32" t="s">
        <v>1705</v>
      </c>
      <c r="G550" s="32" t="s">
        <v>98</v>
      </c>
    </row>
    <row r="551" spans="1:7" x14ac:dyDescent="0.25">
      <c r="A551" s="31">
        <v>610045</v>
      </c>
      <c r="B551" s="31">
        <v>4550</v>
      </c>
      <c r="C551" s="31" t="s">
        <v>1706</v>
      </c>
      <c r="D551" s="31">
        <v>24261</v>
      </c>
      <c r="E551" s="32" t="s">
        <v>1707</v>
      </c>
      <c r="F551" s="32" t="s">
        <v>1708</v>
      </c>
      <c r="G551" s="32" t="s">
        <v>316</v>
      </c>
    </row>
    <row r="552" spans="1:7" x14ac:dyDescent="0.25">
      <c r="A552" s="31">
        <v>609979</v>
      </c>
      <c r="B552" s="31">
        <v>3880</v>
      </c>
      <c r="C552" s="31" t="s">
        <v>1709</v>
      </c>
      <c r="D552" s="31">
        <v>23651</v>
      </c>
      <c r="E552" s="32" t="s">
        <v>1710</v>
      </c>
      <c r="F552" s="32" t="s">
        <v>1711</v>
      </c>
      <c r="G552" s="32" t="s">
        <v>98</v>
      </c>
    </row>
    <row r="553" spans="1:7" x14ac:dyDescent="0.25">
      <c r="A553" s="31">
        <v>609956</v>
      </c>
      <c r="B553" s="31">
        <v>3680</v>
      </c>
      <c r="C553" s="31" t="s">
        <v>1712</v>
      </c>
      <c r="D553" s="31">
        <v>23461</v>
      </c>
      <c r="E553" s="32" t="s">
        <v>1713</v>
      </c>
      <c r="F553" s="32" t="s">
        <v>1714</v>
      </c>
      <c r="G553" s="32" t="s">
        <v>94</v>
      </c>
    </row>
    <row r="554" spans="1:7" x14ac:dyDescent="0.25">
      <c r="A554" s="31">
        <v>610391</v>
      </c>
      <c r="B554" s="31">
        <v>7110</v>
      </c>
      <c r="C554" s="31" t="s">
        <v>1715</v>
      </c>
      <c r="D554" s="31">
        <v>46511</v>
      </c>
      <c r="E554" s="32" t="s">
        <v>1716</v>
      </c>
      <c r="F554" s="32" t="s">
        <v>1717</v>
      </c>
      <c r="G554" s="32" t="s">
        <v>102</v>
      </c>
    </row>
    <row r="555" spans="1:7" x14ac:dyDescent="0.25">
      <c r="A555" s="31">
        <v>610252</v>
      </c>
      <c r="B555" s="31">
        <v>6740</v>
      </c>
      <c r="C555" s="31" t="s">
        <v>1718</v>
      </c>
      <c r="D555" s="31">
        <v>26031</v>
      </c>
      <c r="E555" s="32" t="s">
        <v>1719</v>
      </c>
      <c r="F555" s="32" t="s">
        <v>1720</v>
      </c>
      <c r="G555" s="32" t="s">
        <v>78</v>
      </c>
    </row>
    <row r="556" spans="1:7" x14ac:dyDescent="0.25">
      <c r="A556" s="31">
        <v>609759</v>
      </c>
      <c r="B556" s="31">
        <v>1840</v>
      </c>
      <c r="C556" s="31" t="s">
        <v>1721</v>
      </c>
      <c r="D556" s="31">
        <v>51091</v>
      </c>
      <c r="E556" s="32" t="s">
        <v>1722</v>
      </c>
      <c r="F556" s="32" t="s">
        <v>1723</v>
      </c>
      <c r="G556" s="32" t="s">
        <v>106</v>
      </c>
    </row>
    <row r="557" spans="1:7" x14ac:dyDescent="0.25">
      <c r="A557" s="31">
        <v>610374</v>
      </c>
      <c r="B557" s="31">
        <v>7570</v>
      </c>
      <c r="C557" s="31" t="s">
        <v>1724</v>
      </c>
      <c r="D557" s="31">
        <v>50111</v>
      </c>
      <c r="E557" s="32" t="s">
        <v>1725</v>
      </c>
      <c r="F557" s="32" t="s">
        <v>1726</v>
      </c>
      <c r="G557" s="32" t="s">
        <v>102</v>
      </c>
    </row>
    <row r="558" spans="1:7" x14ac:dyDescent="0.25">
      <c r="A558" s="31">
        <v>610029</v>
      </c>
      <c r="B558" s="31">
        <v>4380</v>
      </c>
      <c r="C558" s="31" t="s">
        <v>1727</v>
      </c>
      <c r="D558" s="31">
        <v>24101</v>
      </c>
      <c r="E558" s="32" t="s">
        <v>1728</v>
      </c>
      <c r="F558" s="32" t="s">
        <v>1729</v>
      </c>
      <c r="G558" s="32" t="s">
        <v>78</v>
      </c>
    </row>
    <row r="559" spans="1:7" x14ac:dyDescent="0.25">
      <c r="A559" s="31">
        <v>609733</v>
      </c>
      <c r="B559" s="31">
        <v>1570</v>
      </c>
      <c r="C559" s="31" t="s">
        <v>1730</v>
      </c>
      <c r="D559" s="31">
        <v>46301</v>
      </c>
      <c r="E559" s="32" t="s">
        <v>1731</v>
      </c>
      <c r="F559" s="32" t="s">
        <v>1732</v>
      </c>
      <c r="G559" s="32" t="s">
        <v>117</v>
      </c>
    </row>
    <row r="560" spans="1:7" x14ac:dyDescent="0.25">
      <c r="A560" s="31">
        <v>610091</v>
      </c>
      <c r="B560" s="31">
        <v>5040</v>
      </c>
      <c r="C560" s="31" t="s">
        <v>1733</v>
      </c>
      <c r="D560" s="31">
        <v>24631</v>
      </c>
      <c r="E560" s="32" t="s">
        <v>1734</v>
      </c>
      <c r="F560" s="32" t="s">
        <v>1735</v>
      </c>
      <c r="G560" s="32" t="s">
        <v>316</v>
      </c>
    </row>
    <row r="561" spans="1:7" x14ac:dyDescent="0.25">
      <c r="A561" s="31">
        <v>610282</v>
      </c>
      <c r="B561" s="31">
        <v>7040</v>
      </c>
      <c r="C561" s="31" t="s">
        <v>1736</v>
      </c>
      <c r="D561" s="31">
        <v>26301</v>
      </c>
      <c r="E561" s="32" t="s">
        <v>1737</v>
      </c>
      <c r="F561" s="32" t="s">
        <v>1738</v>
      </c>
      <c r="G561" s="32" t="s">
        <v>167</v>
      </c>
    </row>
    <row r="562" spans="1:7" x14ac:dyDescent="0.25">
      <c r="A562" s="31">
        <v>609826</v>
      </c>
      <c r="B562" s="31">
        <v>2510</v>
      </c>
      <c r="C562" s="31" t="s">
        <v>1739</v>
      </c>
      <c r="D562" s="31">
        <v>22461</v>
      </c>
      <c r="E562" s="32" t="s">
        <v>1740</v>
      </c>
      <c r="F562" s="32" t="s">
        <v>1741</v>
      </c>
      <c r="G562" s="32" t="s">
        <v>356</v>
      </c>
    </row>
    <row r="563" spans="1:7" x14ac:dyDescent="0.25">
      <c r="A563" s="31">
        <v>610056</v>
      </c>
      <c r="B563" s="31">
        <v>4650</v>
      </c>
      <c r="C563" s="31" t="s">
        <v>1742</v>
      </c>
      <c r="D563" s="31">
        <v>24381</v>
      </c>
      <c r="E563" s="32" t="s">
        <v>1743</v>
      </c>
      <c r="F563" s="32" t="s">
        <v>1744</v>
      </c>
      <c r="G563" s="32" t="s">
        <v>167</v>
      </c>
    </row>
    <row r="564" spans="1:7" x14ac:dyDescent="0.25">
      <c r="A564" s="31">
        <v>400096</v>
      </c>
      <c r="B564" s="31">
        <v>8077</v>
      </c>
      <c r="C564" s="31" t="s">
        <v>1745</v>
      </c>
      <c r="D564" s="31">
        <v>66571</v>
      </c>
      <c r="E564" s="32" t="s">
        <v>1746</v>
      </c>
      <c r="F564" s="32" t="s">
        <v>1747</v>
      </c>
      <c r="G564" s="32" t="s">
        <v>86</v>
      </c>
    </row>
    <row r="565" spans="1:7" x14ac:dyDescent="0.25">
      <c r="A565" s="31">
        <v>610027</v>
      </c>
      <c r="B565" s="31">
        <v>4350</v>
      </c>
      <c r="C565" s="31" t="s">
        <v>1748</v>
      </c>
      <c r="D565" s="31">
        <v>24081</v>
      </c>
      <c r="E565" s="32" t="s">
        <v>1749</v>
      </c>
      <c r="F565" s="32" t="s">
        <v>1750</v>
      </c>
      <c r="G565" s="32" t="s">
        <v>130</v>
      </c>
    </row>
    <row r="566" spans="1:7" x14ac:dyDescent="0.25">
      <c r="A566" s="31">
        <v>610250</v>
      </c>
      <c r="B566" s="31">
        <v>6720</v>
      </c>
      <c r="C566" s="31" t="s">
        <v>1751</v>
      </c>
      <c r="D566" s="31">
        <v>30101</v>
      </c>
      <c r="E566" s="32" t="s">
        <v>1752</v>
      </c>
      <c r="F566" s="32" t="s">
        <v>1753</v>
      </c>
      <c r="G566" s="32" t="s">
        <v>82</v>
      </c>
    </row>
    <row r="567" spans="1:7" x14ac:dyDescent="0.25">
      <c r="A567" s="31">
        <v>609995</v>
      </c>
      <c r="B567" s="31">
        <v>4010</v>
      </c>
      <c r="C567" s="31" t="s">
        <v>1754</v>
      </c>
      <c r="D567" s="31">
        <v>23811</v>
      </c>
      <c r="E567" s="32" t="s">
        <v>1755</v>
      </c>
      <c r="F567" s="32" t="s">
        <v>1756</v>
      </c>
      <c r="G567" s="32" t="s">
        <v>113</v>
      </c>
    </row>
    <row r="568" spans="1:7" x14ac:dyDescent="0.25">
      <c r="A568" s="31">
        <v>609853</v>
      </c>
      <c r="B568" s="31">
        <v>2760</v>
      </c>
      <c r="C568" s="31" t="s">
        <v>1757</v>
      </c>
      <c r="D568" s="31">
        <v>22701</v>
      </c>
      <c r="E568" s="32" t="s">
        <v>1758</v>
      </c>
      <c r="F568" s="32" t="s">
        <v>1759</v>
      </c>
      <c r="G568" s="32" t="s">
        <v>82</v>
      </c>
    </row>
    <row r="569" spans="1:7" x14ac:dyDescent="0.25">
      <c r="A569" s="31">
        <v>609943</v>
      </c>
      <c r="B569" s="31">
        <v>3570</v>
      </c>
      <c r="C569" s="31" t="s">
        <v>1760</v>
      </c>
      <c r="D569" s="31">
        <v>23351</v>
      </c>
      <c r="E569" s="32" t="s">
        <v>1761</v>
      </c>
      <c r="F569" s="32" t="s">
        <v>1762</v>
      </c>
      <c r="G569" s="32" t="s">
        <v>316</v>
      </c>
    </row>
    <row r="570" spans="1:7" x14ac:dyDescent="0.25">
      <c r="A570" s="31">
        <v>610155</v>
      </c>
      <c r="B570" s="31">
        <v>5690</v>
      </c>
      <c r="C570" s="31" t="s">
        <v>1763</v>
      </c>
      <c r="D570" s="31">
        <v>25211</v>
      </c>
      <c r="E570" s="32" t="s">
        <v>1764</v>
      </c>
      <c r="F570" s="32" t="s">
        <v>1765</v>
      </c>
      <c r="G570" s="32" t="s">
        <v>113</v>
      </c>
    </row>
    <row r="571" spans="1:7" x14ac:dyDescent="0.25">
      <c r="A571" s="31">
        <v>609805</v>
      </c>
      <c r="B571" s="31">
        <v>2330</v>
      </c>
      <c r="C571" s="31" t="s">
        <v>1766</v>
      </c>
      <c r="D571" s="31">
        <v>22281</v>
      </c>
      <c r="E571" s="32" t="s">
        <v>1767</v>
      </c>
      <c r="F571" s="32" t="s">
        <v>1768</v>
      </c>
      <c r="G571" s="32" t="s">
        <v>177</v>
      </c>
    </row>
    <row r="572" spans="1:7" x14ac:dyDescent="0.25">
      <c r="A572" s="31">
        <v>609968</v>
      </c>
      <c r="B572" s="31">
        <v>3770</v>
      </c>
      <c r="C572" s="31" t="s">
        <v>1769</v>
      </c>
      <c r="D572" s="31">
        <v>23551</v>
      </c>
      <c r="E572" s="32" t="s">
        <v>1770</v>
      </c>
      <c r="F572" s="32" t="s">
        <v>1771</v>
      </c>
      <c r="G572" s="32" t="s">
        <v>82</v>
      </c>
    </row>
    <row r="573" spans="1:7" x14ac:dyDescent="0.25">
      <c r="A573" s="31">
        <v>610157</v>
      </c>
      <c r="B573" s="31">
        <v>5710</v>
      </c>
      <c r="C573" s="31" t="s">
        <v>1772</v>
      </c>
      <c r="D573" s="31">
        <v>25231</v>
      </c>
      <c r="E573" s="32" t="s">
        <v>1773</v>
      </c>
      <c r="F573" s="32" t="s">
        <v>1774</v>
      </c>
      <c r="G573" s="32" t="s">
        <v>94</v>
      </c>
    </row>
    <row r="574" spans="1:7" x14ac:dyDescent="0.25">
      <c r="A574" s="31">
        <v>610283</v>
      </c>
      <c r="B574" s="31">
        <v>7050</v>
      </c>
      <c r="C574" s="31" t="s">
        <v>1775</v>
      </c>
      <c r="D574" s="31">
        <v>26311</v>
      </c>
      <c r="E574" s="32" t="s">
        <v>1776</v>
      </c>
      <c r="F574" s="32" t="s">
        <v>1777</v>
      </c>
      <c r="G574" s="32" t="s">
        <v>177</v>
      </c>
    </row>
    <row r="575" spans="1:7" x14ac:dyDescent="0.25">
      <c r="A575" s="31">
        <v>609750</v>
      </c>
      <c r="B575" s="31">
        <v>1750</v>
      </c>
      <c r="C575" s="31" t="s">
        <v>1778</v>
      </c>
      <c r="D575" s="31">
        <v>49051</v>
      </c>
      <c r="E575" s="32" t="s">
        <v>1779</v>
      </c>
      <c r="F575" s="32" t="s">
        <v>1780</v>
      </c>
      <c r="G575" s="32" t="s">
        <v>157</v>
      </c>
    </row>
    <row r="576" spans="1:7" x14ac:dyDescent="0.25">
      <c r="A576" s="31">
        <v>610521</v>
      </c>
      <c r="B576" s="31">
        <v>7000</v>
      </c>
      <c r="C576" s="31" t="s">
        <v>1781</v>
      </c>
      <c r="D576" s="31">
        <v>29391</v>
      </c>
      <c r="E576" s="32" t="s">
        <v>1782</v>
      </c>
      <c r="F576" s="32" t="s">
        <v>1783</v>
      </c>
      <c r="G576" s="32" t="s">
        <v>177</v>
      </c>
    </row>
    <row r="577" spans="1:7" x14ac:dyDescent="0.25">
      <c r="A577" s="31">
        <v>610534</v>
      </c>
      <c r="B577" s="31">
        <v>8024</v>
      </c>
      <c r="C577" s="31" t="s">
        <v>1784</v>
      </c>
      <c r="D577" s="31">
        <v>22591</v>
      </c>
      <c r="E577" s="32" t="s">
        <v>1785</v>
      </c>
      <c r="F577" s="32" t="s">
        <v>1786</v>
      </c>
      <c r="G577" s="32" t="s">
        <v>82</v>
      </c>
    </row>
    <row r="578" spans="1:7" x14ac:dyDescent="0.25">
      <c r="A578" s="31">
        <v>610226</v>
      </c>
      <c r="B578" s="31">
        <v>6430</v>
      </c>
      <c r="C578" s="31" t="s">
        <v>1787</v>
      </c>
      <c r="D578" s="31">
        <v>26721</v>
      </c>
      <c r="E578" s="32" t="s">
        <v>1788</v>
      </c>
      <c r="F578" s="32" t="s">
        <v>1789</v>
      </c>
      <c r="G578" s="32" t="s">
        <v>94</v>
      </c>
    </row>
    <row r="579" spans="1:7" x14ac:dyDescent="0.25">
      <c r="A579" s="31">
        <v>610160</v>
      </c>
      <c r="B579" s="31">
        <v>5740</v>
      </c>
      <c r="C579" s="31" t="s">
        <v>1790</v>
      </c>
      <c r="D579" s="31">
        <v>25251</v>
      </c>
      <c r="E579" s="32" t="s">
        <v>1791</v>
      </c>
      <c r="F579" s="32" t="s">
        <v>1792</v>
      </c>
      <c r="G579" s="32" t="s">
        <v>316</v>
      </c>
    </row>
    <row r="580" spans="1:7" x14ac:dyDescent="0.25">
      <c r="A580" s="31">
        <v>609990</v>
      </c>
      <c r="B580" s="31">
        <v>3960</v>
      </c>
      <c r="C580" s="31" t="s">
        <v>1793</v>
      </c>
      <c r="D580" s="31">
        <v>23751</v>
      </c>
      <c r="E580" s="32" t="s">
        <v>1794</v>
      </c>
      <c r="F580" s="32" t="s">
        <v>1795</v>
      </c>
      <c r="G580" s="32" t="s">
        <v>184</v>
      </c>
    </row>
    <row r="581" spans="1:7" x14ac:dyDescent="0.25">
      <c r="A581" s="31">
        <v>610530</v>
      </c>
      <c r="B581" s="31">
        <v>2015</v>
      </c>
      <c r="C581" s="31" t="s">
        <v>1796</v>
      </c>
      <c r="D581" s="31">
        <v>22251</v>
      </c>
      <c r="E581" s="32" t="s">
        <v>1797</v>
      </c>
      <c r="F581" s="32" t="s">
        <v>1798</v>
      </c>
      <c r="G581" s="32" t="s">
        <v>90</v>
      </c>
    </row>
    <row r="582" spans="1:7" x14ac:dyDescent="0.25">
      <c r="A582" s="31">
        <v>610547</v>
      </c>
      <c r="B582" s="31">
        <v>8676</v>
      </c>
      <c r="C582" s="31" t="s">
        <v>1799</v>
      </c>
      <c r="D582" s="31">
        <v>46631</v>
      </c>
      <c r="E582" s="32" t="s">
        <v>1800</v>
      </c>
      <c r="F582" s="32" t="s">
        <v>1801</v>
      </c>
      <c r="G582" s="32" t="s">
        <v>312</v>
      </c>
    </row>
    <row r="583" spans="1:7" x14ac:dyDescent="0.25">
      <c r="A583" s="31">
        <v>609745</v>
      </c>
      <c r="B583" s="31">
        <v>1700</v>
      </c>
      <c r="C583" s="31" t="s">
        <v>1802</v>
      </c>
      <c r="D583" s="31">
        <v>49031</v>
      </c>
      <c r="E583" s="32" t="s">
        <v>1803</v>
      </c>
      <c r="F583" s="32" t="s">
        <v>1804</v>
      </c>
      <c r="G583" s="32" t="s">
        <v>102</v>
      </c>
    </row>
    <row r="584" spans="1:7" x14ac:dyDescent="0.25">
      <c r="A584" s="31">
        <v>610183</v>
      </c>
      <c r="B584" s="31">
        <v>6000</v>
      </c>
      <c r="C584" s="31" t="s">
        <v>1805</v>
      </c>
      <c r="D584" s="31">
        <v>25441</v>
      </c>
      <c r="E584" s="32" t="s">
        <v>1806</v>
      </c>
      <c r="F584" s="32" t="s">
        <v>1807</v>
      </c>
      <c r="G584" s="32" t="s">
        <v>167</v>
      </c>
    </row>
    <row r="585" spans="1:7" x14ac:dyDescent="0.25">
      <c r="A585" s="31">
        <v>610357</v>
      </c>
      <c r="B585" s="31">
        <v>7930</v>
      </c>
      <c r="C585" s="31" t="s">
        <v>1808</v>
      </c>
      <c r="D585" s="31">
        <v>46461</v>
      </c>
      <c r="E585" s="32" t="s">
        <v>1809</v>
      </c>
      <c r="F585" s="32" t="s">
        <v>1810</v>
      </c>
      <c r="G585" s="32" t="s">
        <v>106</v>
      </c>
    </row>
    <row r="586" spans="1:7" x14ac:dyDescent="0.25">
      <c r="A586" s="31">
        <v>610548</v>
      </c>
      <c r="B586" s="31">
        <v>8678</v>
      </c>
      <c r="C586" s="31" t="s">
        <v>1811</v>
      </c>
      <c r="D586" s="31">
        <v>22711</v>
      </c>
      <c r="E586" s="32" t="s">
        <v>1812</v>
      </c>
      <c r="F586" s="32" t="s">
        <v>1813</v>
      </c>
      <c r="G586" s="32" t="s">
        <v>78</v>
      </c>
    </row>
    <row r="587" spans="1:7" x14ac:dyDescent="0.25">
      <c r="A587" s="31">
        <v>609880</v>
      </c>
      <c r="B587" s="31">
        <v>2990</v>
      </c>
      <c r="C587" s="31" t="s">
        <v>1814</v>
      </c>
      <c r="D587" s="31">
        <v>29031</v>
      </c>
      <c r="E587" s="32" t="s">
        <v>1815</v>
      </c>
      <c r="F587" s="32" t="s">
        <v>1816</v>
      </c>
      <c r="G587" s="32" t="s">
        <v>134</v>
      </c>
    </row>
    <row r="588" spans="1:7" x14ac:dyDescent="0.25">
      <c r="A588" s="31">
        <v>609933</v>
      </c>
      <c r="B588" s="31">
        <v>3480</v>
      </c>
      <c r="C588" s="31" t="s">
        <v>1817</v>
      </c>
      <c r="D588" s="31">
        <v>31081</v>
      </c>
      <c r="E588" s="32" t="s">
        <v>1818</v>
      </c>
      <c r="F588" s="32" t="s">
        <v>1819</v>
      </c>
      <c r="G588" s="32" t="s">
        <v>134</v>
      </c>
    </row>
    <row r="589" spans="1:7" x14ac:dyDescent="0.25">
      <c r="A589" s="31">
        <v>609976</v>
      </c>
      <c r="B589" s="31">
        <v>3850</v>
      </c>
      <c r="C589" s="31" t="s">
        <v>1820</v>
      </c>
      <c r="D589" s="31">
        <v>23621</v>
      </c>
      <c r="E589" s="32" t="s">
        <v>1821</v>
      </c>
      <c r="F589" s="32" t="s">
        <v>1822</v>
      </c>
      <c r="G589" s="32" t="s">
        <v>134</v>
      </c>
    </row>
    <row r="590" spans="1:7" x14ac:dyDescent="0.25">
      <c r="A590" s="31">
        <v>609724</v>
      </c>
      <c r="B590" s="31">
        <v>1480</v>
      </c>
      <c r="C590" s="31" t="s">
        <v>1823</v>
      </c>
      <c r="D590" s="31">
        <v>46241</v>
      </c>
      <c r="E590" s="32" t="s">
        <v>1824</v>
      </c>
      <c r="F590" s="32" t="s">
        <v>1825</v>
      </c>
      <c r="G590" s="32" t="s">
        <v>117</v>
      </c>
    </row>
    <row r="591" spans="1:7" x14ac:dyDescent="0.25">
      <c r="A591" s="31">
        <v>610191</v>
      </c>
      <c r="B591" s="31">
        <v>6070</v>
      </c>
      <c r="C591" s="31" t="s">
        <v>1826</v>
      </c>
      <c r="D591" s="31">
        <v>29291</v>
      </c>
      <c r="E591" s="32" t="s">
        <v>1827</v>
      </c>
      <c r="F591" s="32" t="s">
        <v>1828</v>
      </c>
      <c r="G591" s="32" t="s">
        <v>134</v>
      </c>
    </row>
    <row r="592" spans="1:7" x14ac:dyDescent="0.25">
      <c r="A592" s="31">
        <v>610405</v>
      </c>
      <c r="B592" s="31">
        <v>6340</v>
      </c>
      <c r="C592" s="31" t="s">
        <v>1829</v>
      </c>
      <c r="D592" s="31">
        <v>26881</v>
      </c>
      <c r="E592" s="32" t="s">
        <v>1830</v>
      </c>
      <c r="F592" s="32" t="s">
        <v>1831</v>
      </c>
      <c r="G592" s="32" t="s">
        <v>78</v>
      </c>
    </row>
    <row r="593" spans="1:7" x14ac:dyDescent="0.25">
      <c r="A593" s="31">
        <v>610249</v>
      </c>
      <c r="B593" s="31">
        <v>6680</v>
      </c>
      <c r="C593" s="31" t="s">
        <v>1832</v>
      </c>
      <c r="D593" s="31">
        <v>26781</v>
      </c>
      <c r="E593" s="32" t="s">
        <v>1833</v>
      </c>
      <c r="F593" s="32" t="s">
        <v>1834</v>
      </c>
      <c r="G593" s="32" t="s">
        <v>94</v>
      </c>
    </row>
    <row r="594" spans="1:7" x14ac:dyDescent="0.25">
      <c r="A594" s="31">
        <v>610396</v>
      </c>
      <c r="B594" s="31">
        <v>7160</v>
      </c>
      <c r="C594" s="31" t="s">
        <v>1835</v>
      </c>
      <c r="D594" s="31">
        <v>26791</v>
      </c>
      <c r="E594" s="32" t="s">
        <v>1836</v>
      </c>
      <c r="F594" s="32" t="s">
        <v>1837</v>
      </c>
      <c r="G594" s="32" t="s">
        <v>387</v>
      </c>
    </row>
    <row r="595" spans="1:7" x14ac:dyDescent="0.25">
      <c r="A595" s="31">
        <v>610506</v>
      </c>
      <c r="B595" s="31">
        <v>8080</v>
      </c>
      <c r="C595" s="31" t="s">
        <v>1838</v>
      </c>
      <c r="D595" s="31">
        <v>49161</v>
      </c>
      <c r="E595" s="32" t="s">
        <v>1839</v>
      </c>
      <c r="F595" s="32" t="s">
        <v>1840</v>
      </c>
      <c r="G595" s="32" t="s">
        <v>102</v>
      </c>
    </row>
    <row r="596" spans="1:7" x14ac:dyDescent="0.25">
      <c r="A596" s="31">
        <v>609921</v>
      </c>
      <c r="B596" s="31">
        <v>3380</v>
      </c>
      <c r="C596" s="31" t="s">
        <v>1841</v>
      </c>
      <c r="D596" s="31">
        <v>23231</v>
      </c>
      <c r="E596" s="32" t="s">
        <v>1842</v>
      </c>
      <c r="F596" s="32" t="s">
        <v>1843</v>
      </c>
      <c r="G596" s="32" t="s">
        <v>356</v>
      </c>
    </row>
    <row r="597" spans="1:7" x14ac:dyDescent="0.25">
      <c r="A597" s="31">
        <v>609991</v>
      </c>
      <c r="B597" s="31">
        <v>3970</v>
      </c>
      <c r="C597" s="31" t="s">
        <v>1844</v>
      </c>
      <c r="D597" s="31">
        <v>23771</v>
      </c>
      <c r="E597" s="32" t="s">
        <v>1845</v>
      </c>
      <c r="F597" s="32" t="s">
        <v>1846</v>
      </c>
      <c r="G597" s="32" t="s">
        <v>167</v>
      </c>
    </row>
    <row r="598" spans="1:7" x14ac:dyDescent="0.25">
      <c r="A598" s="31">
        <v>609728</v>
      </c>
      <c r="B598" s="31">
        <v>1520</v>
      </c>
      <c r="C598" s="31" t="s">
        <v>1847</v>
      </c>
      <c r="D598" s="31">
        <v>46271</v>
      </c>
      <c r="E598" s="32" t="s">
        <v>1848</v>
      </c>
      <c r="F598" s="32" t="s">
        <v>1849</v>
      </c>
      <c r="G598" s="32" t="s">
        <v>117</v>
      </c>
    </row>
    <row r="599" spans="1:7" x14ac:dyDescent="0.25">
      <c r="A599" s="31">
        <v>610178</v>
      </c>
      <c r="B599" s="31">
        <v>5950</v>
      </c>
      <c r="C599" s="31" t="s">
        <v>1850</v>
      </c>
      <c r="D599" s="31">
        <v>25391</v>
      </c>
      <c r="E599" s="32" t="s">
        <v>1851</v>
      </c>
      <c r="F599" s="32" t="s">
        <v>1852</v>
      </c>
      <c r="G599" s="32" t="s">
        <v>316</v>
      </c>
    </row>
    <row r="600" spans="1:7" x14ac:dyDescent="0.25">
      <c r="A600" s="31">
        <v>609794</v>
      </c>
      <c r="B600" s="31">
        <v>2220</v>
      </c>
      <c r="C600" s="31" t="s">
        <v>1853</v>
      </c>
      <c r="D600" s="31">
        <v>29011</v>
      </c>
      <c r="E600" s="32" t="s">
        <v>1854</v>
      </c>
      <c r="F600" s="32" t="s">
        <v>1855</v>
      </c>
      <c r="G600" s="32" t="s">
        <v>113</v>
      </c>
    </row>
    <row r="601" spans="1:7" x14ac:dyDescent="0.25">
      <c r="A601" s="31">
        <v>609987</v>
      </c>
      <c r="B601" s="31">
        <v>3930</v>
      </c>
      <c r="C601" s="31" t="s">
        <v>1856</v>
      </c>
      <c r="D601" s="31">
        <v>31121</v>
      </c>
      <c r="E601" s="32" t="s">
        <v>1857</v>
      </c>
      <c r="F601" s="32" t="s">
        <v>1858</v>
      </c>
      <c r="G601" s="32" t="s">
        <v>98</v>
      </c>
    </row>
    <row r="602" spans="1:7" x14ac:dyDescent="0.25">
      <c r="A602" s="31">
        <v>609851</v>
      </c>
      <c r="B602" s="31">
        <v>2740</v>
      </c>
      <c r="C602" s="31" t="s">
        <v>1859</v>
      </c>
      <c r="D602" s="31">
        <v>22671</v>
      </c>
      <c r="E602" s="32" t="s">
        <v>1860</v>
      </c>
      <c r="F602" s="32" t="s">
        <v>1861</v>
      </c>
      <c r="G602" s="32" t="s">
        <v>167</v>
      </c>
    </row>
    <row r="603" spans="1:7" x14ac:dyDescent="0.25">
      <c r="A603" s="31">
        <v>609896</v>
      </c>
      <c r="B603" s="31">
        <v>3120</v>
      </c>
      <c r="C603" s="31" t="s">
        <v>1862</v>
      </c>
      <c r="D603" s="31">
        <v>23021</v>
      </c>
      <c r="E603" s="32" t="s">
        <v>1863</v>
      </c>
      <c r="F603" s="32" t="s">
        <v>1864</v>
      </c>
      <c r="G603" s="32" t="s">
        <v>82</v>
      </c>
    </row>
    <row r="604" spans="1:7" x14ac:dyDescent="0.25">
      <c r="A604" s="31">
        <v>610002</v>
      </c>
      <c r="B604" s="31">
        <v>4080</v>
      </c>
      <c r="C604" s="31" t="s">
        <v>1865</v>
      </c>
      <c r="D604" s="31">
        <v>23871</v>
      </c>
      <c r="E604" s="32" t="s">
        <v>1866</v>
      </c>
      <c r="F604" s="32" t="s">
        <v>1867</v>
      </c>
      <c r="G604" s="32" t="s">
        <v>90</v>
      </c>
    </row>
    <row r="605" spans="1:7" x14ac:dyDescent="0.25">
      <c r="A605" s="31">
        <v>610295</v>
      </c>
      <c r="B605" s="31">
        <v>7210</v>
      </c>
      <c r="C605" s="31" t="s">
        <v>1868</v>
      </c>
      <c r="D605" s="31">
        <v>31251</v>
      </c>
      <c r="E605" s="32" t="s">
        <v>1869</v>
      </c>
      <c r="F605" s="32" t="s">
        <v>1870</v>
      </c>
      <c r="G605" s="32" t="s">
        <v>316</v>
      </c>
    </row>
    <row r="606" spans="1:7" x14ac:dyDescent="0.25">
      <c r="A606" s="31">
        <v>610220</v>
      </c>
      <c r="B606" s="31">
        <v>6370</v>
      </c>
      <c r="C606" s="31" t="s">
        <v>1871</v>
      </c>
      <c r="D606" s="31">
        <v>25781</v>
      </c>
      <c r="E606" s="32" t="s">
        <v>1872</v>
      </c>
      <c r="F606" s="32" t="s">
        <v>1873</v>
      </c>
      <c r="G606" s="32" t="s">
        <v>134</v>
      </c>
    </row>
    <row r="607" spans="1:7" x14ac:dyDescent="0.25">
      <c r="A607" s="31">
        <v>609715</v>
      </c>
      <c r="B607" s="31">
        <v>1400</v>
      </c>
      <c r="C607" s="31" t="s">
        <v>1874</v>
      </c>
      <c r="D607" s="31">
        <v>46181</v>
      </c>
      <c r="E607" s="32" t="s">
        <v>1875</v>
      </c>
      <c r="F607" s="32" t="s">
        <v>1876</v>
      </c>
      <c r="G607" s="32" t="s">
        <v>102</v>
      </c>
    </row>
    <row r="608" spans="1:7" x14ac:dyDescent="0.25">
      <c r="A608" s="31">
        <v>610321</v>
      </c>
      <c r="B608" s="31">
        <v>7520</v>
      </c>
      <c r="C608" s="31" t="s">
        <v>1877</v>
      </c>
      <c r="D608" s="31">
        <v>41081</v>
      </c>
      <c r="E608" s="32" t="s">
        <v>1878</v>
      </c>
      <c r="F608" s="32" t="s">
        <v>1879</v>
      </c>
      <c r="G608" s="32" t="s">
        <v>113</v>
      </c>
    </row>
    <row r="609" spans="1:7" x14ac:dyDescent="0.25">
      <c r="A609" s="31">
        <v>610375</v>
      </c>
      <c r="B609" s="31">
        <v>7580</v>
      </c>
      <c r="C609" s="31" t="s">
        <v>1880</v>
      </c>
      <c r="D609" s="31">
        <v>50121</v>
      </c>
      <c r="E609" s="32" t="s">
        <v>1881</v>
      </c>
      <c r="F609" s="32" t="s">
        <v>1882</v>
      </c>
      <c r="G609" s="32" t="s">
        <v>102</v>
      </c>
    </row>
    <row r="610" spans="1:7" x14ac:dyDescent="0.25">
      <c r="A610" s="31">
        <v>609895</v>
      </c>
      <c r="B610" s="31">
        <v>3110</v>
      </c>
      <c r="C610" s="31" t="s">
        <v>1883</v>
      </c>
      <c r="D610" s="31">
        <v>29041</v>
      </c>
      <c r="E610" s="32" t="s">
        <v>1884</v>
      </c>
      <c r="F610" s="32" t="s">
        <v>1885</v>
      </c>
      <c r="G610" s="32" t="s">
        <v>130</v>
      </c>
    </row>
    <row r="611" spans="1:7" x14ac:dyDescent="0.25">
      <c r="A611" s="31">
        <v>400078</v>
      </c>
      <c r="B611" s="31">
        <v>3062</v>
      </c>
      <c r="C611" s="31" t="s">
        <v>1886</v>
      </c>
      <c r="D611" s="31">
        <v>66113</v>
      </c>
      <c r="E611" s="32" t="s">
        <v>1887</v>
      </c>
      <c r="F611" s="32" t="s">
        <v>1888</v>
      </c>
      <c r="G611" s="32" t="s">
        <v>86</v>
      </c>
    </row>
    <row r="612" spans="1:7" x14ac:dyDescent="0.25">
      <c r="A612" s="31">
        <v>400075</v>
      </c>
      <c r="B612" s="31">
        <v>2600</v>
      </c>
      <c r="C612" s="31" t="s">
        <v>1886</v>
      </c>
      <c r="D612" s="31">
        <v>66321</v>
      </c>
      <c r="E612" s="32" t="s">
        <v>1889</v>
      </c>
      <c r="F612" s="32" t="s">
        <v>1890</v>
      </c>
      <c r="G612" s="32" t="s">
        <v>86</v>
      </c>
    </row>
    <row r="613" spans="1:7" x14ac:dyDescent="0.25">
      <c r="A613" s="31">
        <v>400076</v>
      </c>
      <c r="B613" s="31">
        <v>3060</v>
      </c>
      <c r="C613" s="31" t="s">
        <v>1886</v>
      </c>
      <c r="D613" s="31">
        <v>66111</v>
      </c>
      <c r="E613" s="32" t="s">
        <v>1891</v>
      </c>
      <c r="F613" s="32" t="s">
        <v>1892</v>
      </c>
      <c r="G613" s="32" t="s">
        <v>86</v>
      </c>
    </row>
    <row r="614" spans="1:7" x14ac:dyDescent="0.25">
      <c r="A614" s="31">
        <v>400077</v>
      </c>
      <c r="B614" s="31">
        <v>3061</v>
      </c>
      <c r="C614" s="31" t="s">
        <v>1886</v>
      </c>
      <c r="D614" s="31">
        <v>66112</v>
      </c>
      <c r="E614" s="32" t="s">
        <v>1893</v>
      </c>
      <c r="F614" s="32" t="s">
        <v>1894</v>
      </c>
      <c r="G614" s="32" t="s">
        <v>86</v>
      </c>
    </row>
    <row r="615" spans="1:7" x14ac:dyDescent="0.25">
      <c r="A615" s="31">
        <v>400112</v>
      </c>
      <c r="B615" s="31">
        <v>8671</v>
      </c>
      <c r="C615" s="31" t="s">
        <v>1895</v>
      </c>
      <c r="D615" s="31">
        <v>66399</v>
      </c>
      <c r="E615" s="32" t="s">
        <v>1896</v>
      </c>
      <c r="F615" s="32" t="s">
        <v>1897</v>
      </c>
      <c r="G615" s="32" t="s">
        <v>86</v>
      </c>
    </row>
    <row r="616" spans="1:7" x14ac:dyDescent="0.25">
      <c r="A616" s="31">
        <v>400081</v>
      </c>
      <c r="B616" s="31">
        <v>3341</v>
      </c>
      <c r="C616" s="31" t="s">
        <v>1895</v>
      </c>
      <c r="D616" s="31">
        <v>66392</v>
      </c>
      <c r="E616" s="32" t="s">
        <v>1898</v>
      </c>
      <c r="F616" s="32" t="s">
        <v>1899</v>
      </c>
      <c r="G616" s="32" t="s">
        <v>86</v>
      </c>
    </row>
    <row r="617" spans="1:7" x14ac:dyDescent="0.25">
      <c r="A617" s="31">
        <v>400082</v>
      </c>
      <c r="B617" s="31">
        <v>3342</v>
      </c>
      <c r="C617" s="31" t="s">
        <v>1895</v>
      </c>
      <c r="D617" s="31">
        <v>66393</v>
      </c>
      <c r="E617" s="32" t="s">
        <v>1900</v>
      </c>
      <c r="F617" s="32" t="s">
        <v>1901</v>
      </c>
      <c r="G617" s="32" t="s">
        <v>86</v>
      </c>
    </row>
    <row r="618" spans="1:7" x14ac:dyDescent="0.25">
      <c r="A618" s="31">
        <v>400101</v>
      </c>
      <c r="B618" s="31">
        <v>8094</v>
      </c>
      <c r="C618" s="31" t="s">
        <v>1895</v>
      </c>
      <c r="D618" s="31">
        <v>66398</v>
      </c>
      <c r="E618" s="32" t="s">
        <v>1902</v>
      </c>
      <c r="F618" s="32" t="s">
        <v>1903</v>
      </c>
      <c r="G618" s="32" t="s">
        <v>86</v>
      </c>
    </row>
    <row r="619" spans="1:7" x14ac:dyDescent="0.25">
      <c r="A619" s="31">
        <v>400083</v>
      </c>
      <c r="B619" s="31">
        <v>5810</v>
      </c>
      <c r="C619" s="31" t="s">
        <v>1895</v>
      </c>
      <c r="D619" s="31">
        <v>66131</v>
      </c>
      <c r="E619" s="32" t="s">
        <v>1904</v>
      </c>
      <c r="F619" s="32" t="s">
        <v>1905</v>
      </c>
      <c r="G619" s="32" t="s">
        <v>86</v>
      </c>
    </row>
    <row r="620" spans="1:7" x14ac:dyDescent="0.25">
      <c r="A620" s="31">
        <v>400084</v>
      </c>
      <c r="B620" s="31">
        <v>3340</v>
      </c>
      <c r="C620" s="31" t="s">
        <v>1895</v>
      </c>
      <c r="D620" s="31">
        <v>66391</v>
      </c>
      <c r="E620" s="32" t="s">
        <v>1906</v>
      </c>
      <c r="F620" s="32" t="s">
        <v>1907</v>
      </c>
      <c r="G620" s="32" t="s">
        <v>86</v>
      </c>
    </row>
    <row r="621" spans="1:7" x14ac:dyDescent="0.25">
      <c r="A621" s="31">
        <v>400114</v>
      </c>
      <c r="B621" s="31">
        <v>8093</v>
      </c>
      <c r="C621" s="31" t="s">
        <v>1895</v>
      </c>
      <c r="D621" s="31">
        <v>66601</v>
      </c>
      <c r="E621" s="32" t="s">
        <v>1908</v>
      </c>
      <c r="F621" s="32" t="s">
        <v>1909</v>
      </c>
      <c r="G621" s="32" t="s">
        <v>86</v>
      </c>
    </row>
    <row r="622" spans="1:7" x14ac:dyDescent="0.25">
      <c r="A622" s="31">
        <v>400085</v>
      </c>
      <c r="B622" s="31">
        <v>3343</v>
      </c>
      <c r="C622" s="31" t="s">
        <v>1895</v>
      </c>
      <c r="D622" s="31">
        <v>66394</v>
      </c>
      <c r="E622" s="32" t="s">
        <v>1910</v>
      </c>
      <c r="F622" s="32" t="s">
        <v>1911</v>
      </c>
      <c r="G622" s="32" t="s">
        <v>86</v>
      </c>
    </row>
    <row r="623" spans="1:7" x14ac:dyDescent="0.25">
      <c r="A623" s="31">
        <v>400089</v>
      </c>
      <c r="B623" s="31">
        <v>3346</v>
      </c>
      <c r="C623" s="31" t="s">
        <v>1895</v>
      </c>
      <c r="D623" s="31">
        <v>66397</v>
      </c>
      <c r="E623" s="32" t="s">
        <v>1912</v>
      </c>
      <c r="F623" s="32" t="s">
        <v>1913</v>
      </c>
      <c r="G623" s="32" t="s">
        <v>86</v>
      </c>
    </row>
    <row r="624" spans="1:7" x14ac:dyDescent="0.25">
      <c r="A624" s="31">
        <v>400080</v>
      </c>
      <c r="B624" s="31">
        <v>3345</v>
      </c>
      <c r="C624" s="31" t="s">
        <v>1895</v>
      </c>
      <c r="D624" s="31">
        <v>66396</v>
      </c>
      <c r="E624" s="32" t="s">
        <v>1914</v>
      </c>
      <c r="F624" s="32" t="s">
        <v>1915</v>
      </c>
      <c r="G624" s="32" t="s">
        <v>86</v>
      </c>
    </row>
    <row r="625" spans="1:7" x14ac:dyDescent="0.25">
      <c r="A625" s="31">
        <v>400079</v>
      </c>
      <c r="B625" s="31">
        <v>3344</v>
      </c>
      <c r="C625" s="31" t="s">
        <v>1895</v>
      </c>
      <c r="D625" s="31">
        <v>66395</v>
      </c>
      <c r="E625" s="32" t="s">
        <v>1916</v>
      </c>
      <c r="F625" s="32" t="s">
        <v>1917</v>
      </c>
      <c r="G625" s="32" t="s">
        <v>86</v>
      </c>
    </row>
    <row r="626" spans="1:7" x14ac:dyDescent="0.25">
      <c r="A626" s="31">
        <v>610394</v>
      </c>
      <c r="B626" s="31">
        <v>2210</v>
      </c>
      <c r="C626" s="31" t="s">
        <v>1918</v>
      </c>
      <c r="D626" s="31">
        <v>26861</v>
      </c>
      <c r="E626" s="32" t="s">
        <v>1919</v>
      </c>
      <c r="F626" s="32" t="s">
        <v>1920</v>
      </c>
      <c r="G626" s="32" t="s">
        <v>117</v>
      </c>
    </row>
    <row r="627" spans="1:7" x14ac:dyDescent="0.25">
      <c r="A627" s="31">
        <v>400102</v>
      </c>
      <c r="B627" s="31">
        <v>8096</v>
      </c>
      <c r="C627" s="31" t="s">
        <v>1921</v>
      </c>
      <c r="D627" s="31">
        <v>63071</v>
      </c>
      <c r="E627" s="32" t="s">
        <v>1922</v>
      </c>
      <c r="F627" s="32" t="s">
        <v>1923</v>
      </c>
      <c r="G627" s="32" t="s">
        <v>86</v>
      </c>
    </row>
    <row r="628" spans="1:7" x14ac:dyDescent="0.25">
      <c r="A628" s="31">
        <v>400086</v>
      </c>
      <c r="B628" s="31">
        <v>7030</v>
      </c>
      <c r="C628" s="31" t="s">
        <v>1924</v>
      </c>
      <c r="D628" s="31">
        <v>66441</v>
      </c>
      <c r="E628" s="32" t="s">
        <v>1925</v>
      </c>
      <c r="F628" s="32" t="s">
        <v>1926</v>
      </c>
      <c r="G628" s="32" t="s">
        <v>86</v>
      </c>
    </row>
    <row r="629" spans="1:7" x14ac:dyDescent="0.25">
      <c r="A629" s="31">
        <v>400105</v>
      </c>
      <c r="B629" s="31">
        <v>8027</v>
      </c>
      <c r="C629" s="31" t="s">
        <v>1927</v>
      </c>
      <c r="D629" s="31">
        <v>66442</v>
      </c>
      <c r="E629" s="32" t="s">
        <v>1928</v>
      </c>
      <c r="F629" s="32" t="s">
        <v>1929</v>
      </c>
      <c r="G629" s="32" t="s">
        <v>86</v>
      </c>
    </row>
    <row r="630" spans="1:7" x14ac:dyDescent="0.25">
      <c r="A630" s="31">
        <v>610504</v>
      </c>
      <c r="B630" s="31">
        <v>6710</v>
      </c>
      <c r="C630" s="31" t="s">
        <v>1930</v>
      </c>
      <c r="D630" s="31">
        <v>26891</v>
      </c>
      <c r="E630" s="32" t="s">
        <v>1931</v>
      </c>
      <c r="F630" s="32" t="s">
        <v>1932</v>
      </c>
      <c r="G630" s="32" t="s">
        <v>98</v>
      </c>
    </row>
    <row r="631" spans="1:7" x14ac:dyDescent="0.25">
      <c r="A631" s="31">
        <v>609989</v>
      </c>
      <c r="B631" s="31">
        <v>3950</v>
      </c>
      <c r="C631" s="31" t="s">
        <v>1933</v>
      </c>
      <c r="D631" s="31">
        <v>23741</v>
      </c>
      <c r="E631" s="32" t="s">
        <v>1934</v>
      </c>
      <c r="F631" s="32" t="s">
        <v>1935</v>
      </c>
      <c r="G631" s="32" t="s">
        <v>78</v>
      </c>
    </row>
    <row r="632" spans="1:7" x14ac:dyDescent="0.25">
      <c r="A632" s="31">
        <v>609944</v>
      </c>
      <c r="B632" s="31">
        <v>3580</v>
      </c>
      <c r="C632" s="31" t="s">
        <v>1936</v>
      </c>
      <c r="D632" s="31">
        <v>23361</v>
      </c>
      <c r="E632" s="32" t="s">
        <v>1937</v>
      </c>
      <c r="F632" s="32" t="s">
        <v>1938</v>
      </c>
      <c r="G632" s="32" t="s">
        <v>316</v>
      </c>
    </row>
    <row r="633" spans="1:7" x14ac:dyDescent="0.25">
      <c r="A633" s="31">
        <v>610553</v>
      </c>
      <c r="B633" s="31">
        <v>8683</v>
      </c>
      <c r="C633" s="31" t="s">
        <v>1939</v>
      </c>
      <c r="D633" s="31">
        <v>66011</v>
      </c>
      <c r="E633" s="32" t="s">
        <v>1940</v>
      </c>
      <c r="F633" s="32" t="s">
        <v>1941</v>
      </c>
      <c r="G633" s="32" t="s">
        <v>157</v>
      </c>
    </row>
    <row r="634" spans="1:7" x14ac:dyDescent="0.25">
      <c r="A634" s="31">
        <v>610554</v>
      </c>
      <c r="B634" s="31">
        <v>8684</v>
      </c>
      <c r="C634" s="31" t="s">
        <v>1939</v>
      </c>
      <c r="D634" s="31">
        <v>66011</v>
      </c>
      <c r="E634" s="32" t="s">
        <v>1942</v>
      </c>
      <c r="F634" s="32" t="s">
        <v>1943</v>
      </c>
      <c r="G634" s="32" t="s">
        <v>157</v>
      </c>
    </row>
    <row r="635" spans="1:7" x14ac:dyDescent="0.25">
      <c r="A635" s="31">
        <v>610518</v>
      </c>
      <c r="B635" s="31">
        <v>1145</v>
      </c>
      <c r="C635" s="31" t="s">
        <v>1944</v>
      </c>
      <c r="D635" s="31">
        <v>46621</v>
      </c>
      <c r="E635" s="32" t="s">
        <v>1945</v>
      </c>
      <c r="F635" s="32" t="s">
        <v>1946</v>
      </c>
      <c r="G635" s="32" t="s">
        <v>106</v>
      </c>
    </row>
    <row r="636" spans="1:7" x14ac:dyDescent="0.25">
      <c r="A636" s="31">
        <v>610363</v>
      </c>
      <c r="B636" s="31">
        <v>8000</v>
      </c>
      <c r="C636" s="31" t="s">
        <v>1947</v>
      </c>
      <c r="D636" s="31">
        <v>29401</v>
      </c>
      <c r="E636" s="32" t="s">
        <v>1948</v>
      </c>
      <c r="F636" s="32" t="s">
        <v>1949</v>
      </c>
      <c r="G636" s="32" t="s">
        <v>134</v>
      </c>
    </row>
    <row r="637" spans="1:7" x14ac:dyDescent="0.25">
      <c r="A637" s="31">
        <v>610095</v>
      </c>
      <c r="B637" s="31">
        <v>5080</v>
      </c>
      <c r="C637" s="31" t="s">
        <v>1950</v>
      </c>
      <c r="D637" s="31">
        <v>29231</v>
      </c>
      <c r="E637" s="32" t="s">
        <v>1951</v>
      </c>
      <c r="F637" s="32" t="s">
        <v>1952</v>
      </c>
      <c r="G637" s="32" t="s">
        <v>82</v>
      </c>
    </row>
    <row r="638" spans="1:7" x14ac:dyDescent="0.25">
      <c r="A638" s="31">
        <v>609680</v>
      </c>
      <c r="B638" s="31">
        <v>1090</v>
      </c>
      <c r="C638" s="31" t="s">
        <v>1953</v>
      </c>
      <c r="D638" s="31">
        <v>70020</v>
      </c>
      <c r="E638" s="32" t="s">
        <v>1954</v>
      </c>
      <c r="F638" s="32" t="s">
        <v>1955</v>
      </c>
      <c r="G638" s="32" t="s">
        <v>117</v>
      </c>
    </row>
    <row r="639" spans="1:7" x14ac:dyDescent="0.25">
      <c r="A639" s="31">
        <v>609955</v>
      </c>
      <c r="B639" s="31">
        <v>3670</v>
      </c>
      <c r="C639" s="31" t="s">
        <v>1956</v>
      </c>
      <c r="D639" s="31">
        <v>23451</v>
      </c>
      <c r="E639" s="32" t="s">
        <v>1957</v>
      </c>
      <c r="F639" s="32" t="s">
        <v>1958</v>
      </c>
      <c r="G639" s="32" t="s">
        <v>177</v>
      </c>
    </row>
    <row r="640" spans="1:7" x14ac:dyDescent="0.25">
      <c r="A640" s="31">
        <v>610264</v>
      </c>
      <c r="B640" s="31">
        <v>6870</v>
      </c>
      <c r="C640" s="31" t="s">
        <v>1959</v>
      </c>
      <c r="D640" s="31">
        <v>26151</v>
      </c>
      <c r="E640" s="32" t="s">
        <v>1960</v>
      </c>
      <c r="F640" s="32" t="s">
        <v>1961</v>
      </c>
      <c r="G640" s="32" t="s">
        <v>177</v>
      </c>
    </row>
    <row r="641" spans="1:7" x14ac:dyDescent="0.25">
      <c r="A641" s="31">
        <v>609855</v>
      </c>
      <c r="B641" s="31">
        <v>2780</v>
      </c>
      <c r="C641" s="31" t="s">
        <v>1962</v>
      </c>
      <c r="D641" s="31">
        <v>30031</v>
      </c>
      <c r="E641" s="32" t="s">
        <v>1963</v>
      </c>
      <c r="F641" s="32" t="s">
        <v>1964</v>
      </c>
      <c r="G641" s="32" t="s">
        <v>94</v>
      </c>
    </row>
    <row r="642" spans="1:7" x14ac:dyDescent="0.25">
      <c r="A642" s="31">
        <v>610179</v>
      </c>
      <c r="B642" s="31">
        <v>5960</v>
      </c>
      <c r="C642" s="31" t="s">
        <v>1965</v>
      </c>
      <c r="D642" s="31">
        <v>25401</v>
      </c>
      <c r="E642" s="32" t="s">
        <v>1966</v>
      </c>
      <c r="F642" s="32" t="s">
        <v>1967</v>
      </c>
      <c r="G642" s="32" t="s">
        <v>113</v>
      </c>
    </row>
    <row r="643" spans="1:7" x14ac:dyDescent="0.25">
      <c r="A643" s="31">
        <v>610121</v>
      </c>
      <c r="B643" s="31">
        <v>5350</v>
      </c>
      <c r="C643" s="31" t="s">
        <v>1968</v>
      </c>
      <c r="D643" s="31">
        <v>24881</v>
      </c>
      <c r="E643" s="32" t="s">
        <v>1969</v>
      </c>
      <c r="F643" s="32" t="s">
        <v>1970</v>
      </c>
      <c r="G643" s="32" t="s">
        <v>78</v>
      </c>
    </row>
    <row r="644" spans="1:7" x14ac:dyDescent="0.25">
      <c r="A644" s="31">
        <v>609740</v>
      </c>
      <c r="B644" s="31">
        <v>1640</v>
      </c>
      <c r="C644" s="31" t="s">
        <v>1971</v>
      </c>
      <c r="D644" s="31">
        <v>51071</v>
      </c>
      <c r="E644" s="32" t="s">
        <v>1972</v>
      </c>
      <c r="F644" s="32" t="s">
        <v>1973</v>
      </c>
      <c r="G644" s="32" t="s">
        <v>106</v>
      </c>
    </row>
    <row r="645" spans="1:7" x14ac:dyDescent="0.25">
      <c r="A645" s="31">
        <v>610032</v>
      </c>
      <c r="B645" s="31">
        <v>4410</v>
      </c>
      <c r="C645" s="31" t="s">
        <v>1974</v>
      </c>
      <c r="D645" s="31">
        <v>24131</v>
      </c>
      <c r="E645" s="32" t="s">
        <v>1975</v>
      </c>
      <c r="F645" s="32" t="s">
        <v>1976</v>
      </c>
      <c r="G645" s="32" t="s">
        <v>130</v>
      </c>
    </row>
    <row r="646" spans="1:7" x14ac:dyDescent="0.25">
      <c r="A646" s="31">
        <v>609727</v>
      </c>
      <c r="B646" s="31">
        <v>1510</v>
      </c>
      <c r="C646" s="31" t="s">
        <v>1977</v>
      </c>
      <c r="D646" s="31">
        <v>46261</v>
      </c>
      <c r="E646" s="32" t="s">
        <v>1978</v>
      </c>
      <c r="F646" s="32" t="s">
        <v>1979</v>
      </c>
      <c r="G646" s="32" t="s">
        <v>387</v>
      </c>
    </row>
    <row r="647" spans="1:7" x14ac:dyDescent="0.25">
      <c r="A647" s="31">
        <v>609978</v>
      </c>
      <c r="B647" s="31">
        <v>3870</v>
      </c>
      <c r="C647" s="31" t="s">
        <v>1980</v>
      </c>
      <c r="D647" s="31">
        <v>23641</v>
      </c>
      <c r="E647" s="32" t="s">
        <v>1981</v>
      </c>
      <c r="F647" s="32" t="s">
        <v>1982</v>
      </c>
      <c r="G647" s="32" t="s">
        <v>316</v>
      </c>
    </row>
    <row r="648" spans="1:7" x14ac:dyDescent="0.25">
      <c r="A648" s="31">
        <v>610100</v>
      </c>
      <c r="B648" s="31">
        <v>5140</v>
      </c>
      <c r="C648" s="31" t="s">
        <v>1983</v>
      </c>
      <c r="D648" s="31">
        <v>24721</v>
      </c>
      <c r="E648" s="32" t="s">
        <v>1984</v>
      </c>
      <c r="F648" s="32" t="s">
        <v>1985</v>
      </c>
      <c r="G648" s="32" t="s">
        <v>150</v>
      </c>
    </row>
    <row r="649" spans="1:7" x14ac:dyDescent="0.25">
      <c r="A649" s="31">
        <v>610224</v>
      </c>
      <c r="B649" s="31">
        <v>6400</v>
      </c>
      <c r="C649" s="31" t="s">
        <v>1986</v>
      </c>
      <c r="D649" s="31">
        <v>25821</v>
      </c>
      <c r="E649" s="32" t="s">
        <v>1987</v>
      </c>
      <c r="F649" s="32" t="s">
        <v>1988</v>
      </c>
      <c r="G649" s="32" t="s">
        <v>316</v>
      </c>
    </row>
    <row r="650" spans="1:7" x14ac:dyDescent="0.25">
      <c r="A650" s="31">
        <v>610542</v>
      </c>
      <c r="B650" s="31">
        <v>8440</v>
      </c>
      <c r="C650" s="31" t="s">
        <v>1989</v>
      </c>
      <c r="D650" s="31">
        <v>22381</v>
      </c>
      <c r="E650" s="32" t="s">
        <v>1990</v>
      </c>
      <c r="F650" s="32" t="s">
        <v>1991</v>
      </c>
      <c r="G650" s="32" t="s">
        <v>134</v>
      </c>
    </row>
    <row r="651" spans="1:7" x14ac:dyDescent="0.25">
      <c r="A651" s="31">
        <v>609755</v>
      </c>
      <c r="B651" s="31">
        <v>1810</v>
      </c>
      <c r="C651" s="31" t="s">
        <v>1992</v>
      </c>
      <c r="D651" s="31">
        <v>47101</v>
      </c>
      <c r="E651" s="32" t="s">
        <v>1993</v>
      </c>
      <c r="F651" s="32" t="s">
        <v>1994</v>
      </c>
      <c r="G651" s="32" t="s">
        <v>106</v>
      </c>
    </row>
    <row r="652" spans="1:7" x14ac:dyDescent="0.25">
      <c r="A652" s="31">
        <v>610230</v>
      </c>
      <c r="B652" s="31">
        <v>6470</v>
      </c>
      <c r="C652" s="31" t="s">
        <v>1995</v>
      </c>
      <c r="D652" s="31">
        <v>25881</v>
      </c>
      <c r="E652" s="32" t="s">
        <v>1996</v>
      </c>
      <c r="F652" s="32" t="s">
        <v>1997</v>
      </c>
      <c r="G652" s="32" t="s">
        <v>113</v>
      </c>
    </row>
    <row r="653" spans="1:7" x14ac:dyDescent="0.25">
      <c r="A653" s="31">
        <v>610251</v>
      </c>
      <c r="B653" s="31">
        <v>6730</v>
      </c>
      <c r="C653" s="31" t="s">
        <v>1998</v>
      </c>
      <c r="D653" s="31">
        <v>26021</v>
      </c>
      <c r="E653" s="32" t="s">
        <v>1999</v>
      </c>
      <c r="F653" s="32" t="s">
        <v>2000</v>
      </c>
      <c r="G653" s="32" t="s">
        <v>150</v>
      </c>
    </row>
    <row r="654" spans="1:7" x14ac:dyDescent="0.25">
      <c r="A654" s="31">
        <v>610299</v>
      </c>
      <c r="B654" s="31">
        <v>7250</v>
      </c>
      <c r="C654" s="31" t="s">
        <v>2001</v>
      </c>
      <c r="D654" s="31">
        <v>26371</v>
      </c>
      <c r="E654" s="32" t="s">
        <v>2002</v>
      </c>
      <c r="F654" s="32" t="s">
        <v>2003</v>
      </c>
      <c r="G654" s="32" t="s">
        <v>177</v>
      </c>
    </row>
    <row r="655" spans="1:7" x14ac:dyDescent="0.25">
      <c r="A655" s="31">
        <v>610101</v>
      </c>
      <c r="B655" s="31">
        <v>5150</v>
      </c>
      <c r="C655" s="31" t="s">
        <v>2004</v>
      </c>
      <c r="D655" s="31">
        <v>24731</v>
      </c>
      <c r="E655" s="32" t="s">
        <v>2005</v>
      </c>
      <c r="F655" s="32" t="s">
        <v>2006</v>
      </c>
      <c r="G655" s="32" t="s">
        <v>82</v>
      </c>
    </row>
    <row r="656" spans="1:7" x14ac:dyDescent="0.25">
      <c r="A656" s="31">
        <v>610109</v>
      </c>
      <c r="B656" s="31">
        <v>5240</v>
      </c>
      <c r="C656" s="31" t="s">
        <v>2007</v>
      </c>
      <c r="D656" s="31">
        <v>29241</v>
      </c>
      <c r="E656" s="32" t="s">
        <v>2008</v>
      </c>
      <c r="F656" s="32" t="s">
        <v>2009</v>
      </c>
      <c r="G656" s="32" t="s">
        <v>94</v>
      </c>
    </row>
    <row r="657" spans="1:7" x14ac:dyDescent="0.25">
      <c r="A657" s="31">
        <v>609945</v>
      </c>
      <c r="B657" s="31">
        <v>3590</v>
      </c>
      <c r="C657" s="31" t="s">
        <v>2010</v>
      </c>
      <c r="D657" s="31">
        <v>23371</v>
      </c>
      <c r="E657" s="32" t="s">
        <v>2011</v>
      </c>
      <c r="F657" s="32" t="s">
        <v>2012</v>
      </c>
      <c r="G657" s="32" t="s">
        <v>134</v>
      </c>
    </row>
    <row r="658" spans="1:7" x14ac:dyDescent="0.25">
      <c r="A658" s="31">
        <v>610143</v>
      </c>
      <c r="B658" s="31">
        <v>5580</v>
      </c>
      <c r="C658" s="31" t="s">
        <v>2013</v>
      </c>
      <c r="D658" s="31">
        <v>25091</v>
      </c>
      <c r="E658" s="32" t="s">
        <v>2014</v>
      </c>
      <c r="F658" s="32" t="s">
        <v>2015</v>
      </c>
      <c r="G658" s="32" t="s">
        <v>184</v>
      </c>
    </row>
    <row r="659" spans="1:7" x14ac:dyDescent="0.25">
      <c r="A659" s="31">
        <v>610364</v>
      </c>
      <c r="B659" s="31">
        <v>8010</v>
      </c>
      <c r="C659" s="31" t="s">
        <v>2016</v>
      </c>
      <c r="D659" s="31">
        <v>26601</v>
      </c>
      <c r="E659" s="32" t="s">
        <v>2017</v>
      </c>
      <c r="F659" s="32" t="s">
        <v>2018</v>
      </c>
      <c r="G659" s="32" t="s">
        <v>316</v>
      </c>
    </row>
    <row r="660" spans="1:7" x14ac:dyDescent="0.25">
      <c r="A660" s="31">
        <v>609884</v>
      </c>
      <c r="B660" s="31">
        <v>3020</v>
      </c>
      <c r="C660" s="31" t="s">
        <v>2019</v>
      </c>
      <c r="D660" s="31">
        <v>22941</v>
      </c>
      <c r="E660" s="32" t="s">
        <v>2020</v>
      </c>
      <c r="F660" s="32" t="s">
        <v>2021</v>
      </c>
      <c r="G660" s="32" t="s">
        <v>113</v>
      </c>
    </row>
    <row r="661" spans="1:7" x14ac:dyDescent="0.25">
      <c r="A661" s="31">
        <v>609967</v>
      </c>
      <c r="B661" s="31">
        <v>3760</v>
      </c>
      <c r="C661" s="31" t="s">
        <v>2022</v>
      </c>
      <c r="D661" s="31">
        <v>23541</v>
      </c>
      <c r="E661" s="32" t="s">
        <v>2023</v>
      </c>
      <c r="F661" s="32" t="s">
        <v>2024</v>
      </c>
      <c r="G661" s="32" t="s">
        <v>356</v>
      </c>
    </row>
    <row r="662" spans="1:7" x14ac:dyDescent="0.25">
      <c r="A662" s="31">
        <v>609994</v>
      </c>
      <c r="B662" s="31">
        <v>4000</v>
      </c>
      <c r="C662" s="31" t="s">
        <v>2025</v>
      </c>
      <c r="D662" s="31">
        <v>23801</v>
      </c>
      <c r="E662" s="32" t="s">
        <v>2026</v>
      </c>
      <c r="F662" s="32" t="s">
        <v>2027</v>
      </c>
      <c r="G662" s="32" t="s">
        <v>113</v>
      </c>
    </row>
    <row r="663" spans="1:7" x14ac:dyDescent="0.25">
      <c r="A663" s="31">
        <v>609812</v>
      </c>
      <c r="B663" s="31">
        <v>2400</v>
      </c>
      <c r="C663" s="31" t="s">
        <v>2028</v>
      </c>
      <c r="D663" s="31">
        <v>22351</v>
      </c>
      <c r="E663" s="32" t="s">
        <v>2029</v>
      </c>
      <c r="F663" s="32" t="s">
        <v>2030</v>
      </c>
      <c r="G663" s="32" t="s">
        <v>78</v>
      </c>
    </row>
    <row r="664" spans="1:7" x14ac:dyDescent="0.25">
      <c r="A664" s="31">
        <v>610023</v>
      </c>
      <c r="B664" s="31">
        <v>4310</v>
      </c>
      <c r="C664" s="31" t="s">
        <v>2031</v>
      </c>
      <c r="D664" s="31">
        <v>24031</v>
      </c>
      <c r="E664" s="32" t="s">
        <v>2032</v>
      </c>
      <c r="F664" s="32" t="s">
        <v>2033</v>
      </c>
      <c r="G664" s="32" t="s">
        <v>78</v>
      </c>
    </row>
    <row r="665" spans="1:7" x14ac:dyDescent="0.25">
      <c r="A665" s="31">
        <v>610136</v>
      </c>
      <c r="B665" s="31">
        <v>5500</v>
      </c>
      <c r="C665" s="31" t="s">
        <v>2034</v>
      </c>
      <c r="D665" s="31">
        <v>25021</v>
      </c>
      <c r="E665" s="32" t="s">
        <v>2035</v>
      </c>
      <c r="F665" s="32" t="s">
        <v>2036</v>
      </c>
      <c r="G665" s="32" t="s">
        <v>82</v>
      </c>
    </row>
    <row r="666" spans="1:7" x14ac:dyDescent="0.25">
      <c r="A666" s="31">
        <v>610142</v>
      </c>
      <c r="B666" s="31">
        <v>5560</v>
      </c>
      <c r="C666" s="31" t="s">
        <v>2037</v>
      </c>
      <c r="D666" s="31">
        <v>25071</v>
      </c>
      <c r="E666" s="32" t="s">
        <v>2038</v>
      </c>
      <c r="F666" s="32" t="s">
        <v>2039</v>
      </c>
      <c r="G666" s="32" t="s">
        <v>184</v>
      </c>
    </row>
    <row r="667" spans="1:7" x14ac:dyDescent="0.25">
      <c r="A667" s="31">
        <v>610153</v>
      </c>
      <c r="B667" s="31">
        <v>5670</v>
      </c>
      <c r="C667" s="31" t="s">
        <v>2040</v>
      </c>
      <c r="D667" s="31">
        <v>25191</v>
      </c>
      <c r="E667" s="32" t="s">
        <v>2041</v>
      </c>
      <c r="F667" s="32" t="s">
        <v>2042</v>
      </c>
      <c r="G667" s="32" t="s">
        <v>177</v>
      </c>
    </row>
    <row r="668" spans="1:7" x14ac:dyDescent="0.25">
      <c r="A668" s="31">
        <v>610167</v>
      </c>
      <c r="B668" s="31">
        <v>5820</v>
      </c>
      <c r="C668" s="31" t="s">
        <v>2043</v>
      </c>
      <c r="D668" s="31">
        <v>25301</v>
      </c>
      <c r="E668" s="32" t="s">
        <v>2044</v>
      </c>
      <c r="F668" s="32" t="s">
        <v>2045</v>
      </c>
      <c r="G668" s="32" t="s">
        <v>98</v>
      </c>
    </row>
    <row r="669" spans="1:7" x14ac:dyDescent="0.25">
      <c r="A669" s="31">
        <v>609734</v>
      </c>
      <c r="B669" s="31">
        <v>1580</v>
      </c>
      <c r="C669" s="31" t="s">
        <v>2046</v>
      </c>
      <c r="D669" s="31">
        <v>46311</v>
      </c>
      <c r="E669" s="32" t="s">
        <v>2047</v>
      </c>
      <c r="F669" s="32" t="s">
        <v>2048</v>
      </c>
      <c r="G669" s="32" t="s">
        <v>117</v>
      </c>
    </row>
    <row r="670" spans="1:7" x14ac:dyDescent="0.25">
      <c r="A670" s="31">
        <v>610061</v>
      </c>
      <c r="B670" s="31">
        <v>4700</v>
      </c>
      <c r="C670" s="31" t="s">
        <v>2049</v>
      </c>
      <c r="D670" s="31">
        <v>24411</v>
      </c>
      <c r="E670" s="32" t="s">
        <v>2050</v>
      </c>
      <c r="F670" s="32" t="s">
        <v>2051</v>
      </c>
      <c r="G670" s="32" t="s">
        <v>184</v>
      </c>
    </row>
    <row r="671" spans="1:7" x14ac:dyDescent="0.25">
      <c r="A671" s="31">
        <v>609698</v>
      </c>
      <c r="B671" s="31">
        <v>1230</v>
      </c>
      <c r="C671" s="31" t="s">
        <v>2052</v>
      </c>
      <c r="D671" s="31">
        <v>46041</v>
      </c>
      <c r="E671" s="32" t="s">
        <v>2053</v>
      </c>
      <c r="F671" s="32" t="s">
        <v>2054</v>
      </c>
      <c r="G671" s="32" t="s">
        <v>102</v>
      </c>
    </row>
    <row r="672" spans="1:7" x14ac:dyDescent="0.25">
      <c r="A672" s="31">
        <v>610104</v>
      </c>
      <c r="B672" s="31">
        <v>5190</v>
      </c>
      <c r="C672" s="31" t="s">
        <v>2055</v>
      </c>
      <c r="D672" s="31">
        <v>24761</v>
      </c>
      <c r="E672" s="32" t="s">
        <v>2056</v>
      </c>
      <c r="F672" s="32" t="s">
        <v>2057</v>
      </c>
      <c r="G672" s="32" t="s">
        <v>113</v>
      </c>
    </row>
    <row r="673" spans="1:7" x14ac:dyDescent="0.25">
      <c r="A673" s="31">
        <v>609678</v>
      </c>
      <c r="B673" s="31">
        <v>1060</v>
      </c>
      <c r="C673" s="31" t="s">
        <v>2058</v>
      </c>
      <c r="D673" s="31">
        <v>47021</v>
      </c>
      <c r="E673" s="32" t="s">
        <v>2059</v>
      </c>
      <c r="F673" s="32" t="s">
        <v>2060</v>
      </c>
      <c r="G673" s="32" t="s">
        <v>312</v>
      </c>
    </row>
    <row r="674" spans="1:7" x14ac:dyDescent="0.25">
      <c r="A674" s="31">
        <v>610193</v>
      </c>
      <c r="B674" s="31">
        <v>6100</v>
      </c>
      <c r="C674" s="31" t="s">
        <v>2061</v>
      </c>
      <c r="D674" s="31">
        <v>25541</v>
      </c>
      <c r="E674" s="32" t="s">
        <v>2062</v>
      </c>
      <c r="F674" s="32" t="s">
        <v>2063</v>
      </c>
      <c r="G674" s="32" t="s">
        <v>90</v>
      </c>
    </row>
    <row r="675" spans="1:7" x14ac:dyDescent="0.25">
      <c r="A675" s="31">
        <v>609949</v>
      </c>
      <c r="B675" s="31">
        <v>3620</v>
      </c>
      <c r="C675" s="31" t="s">
        <v>2064</v>
      </c>
      <c r="D675" s="31">
        <v>23401</v>
      </c>
      <c r="E675" s="32" t="s">
        <v>2065</v>
      </c>
      <c r="F675" s="32" t="s">
        <v>2066</v>
      </c>
      <c r="G675" s="32" t="s">
        <v>113</v>
      </c>
    </row>
    <row r="676" spans="1:7" x14ac:dyDescent="0.25">
      <c r="A676" s="31">
        <v>610097</v>
      </c>
      <c r="B676" s="31">
        <v>5100</v>
      </c>
      <c r="C676" s="31" t="s">
        <v>2067</v>
      </c>
      <c r="D676" s="31">
        <v>24681</v>
      </c>
      <c r="E676" s="32" t="s">
        <v>2068</v>
      </c>
      <c r="F676" s="32" t="s">
        <v>2069</v>
      </c>
      <c r="G676" s="32" t="s">
        <v>82</v>
      </c>
    </row>
    <row r="677" spans="1:7" x14ac:dyDescent="0.25">
      <c r="A677" s="31">
        <v>610123</v>
      </c>
      <c r="B677" s="31">
        <v>5370</v>
      </c>
      <c r="C677" s="31" t="s">
        <v>2070</v>
      </c>
      <c r="D677" s="31">
        <v>24911</v>
      </c>
      <c r="E677" s="32" t="s">
        <v>2071</v>
      </c>
      <c r="F677" s="32" t="s">
        <v>2072</v>
      </c>
      <c r="G677" s="32" t="s">
        <v>167</v>
      </c>
    </row>
    <row r="678" spans="1:7" x14ac:dyDescent="0.25">
      <c r="A678" s="31">
        <v>609711</v>
      </c>
      <c r="B678" s="31">
        <v>1360</v>
      </c>
      <c r="C678" s="31" t="s">
        <v>2073</v>
      </c>
      <c r="D678" s="31">
        <v>46151</v>
      </c>
      <c r="E678" s="32" t="s">
        <v>2074</v>
      </c>
      <c r="F678" s="32" t="s">
        <v>2075</v>
      </c>
      <c r="G678" s="32" t="s">
        <v>102</v>
      </c>
    </row>
    <row r="679" spans="1:7" x14ac:dyDescent="0.25">
      <c r="A679" s="31">
        <v>610172</v>
      </c>
      <c r="B679" s="31">
        <v>5890</v>
      </c>
      <c r="C679" s="31" t="s">
        <v>2076</v>
      </c>
      <c r="D679" s="31">
        <v>25341</v>
      </c>
      <c r="E679" s="32" t="s">
        <v>2077</v>
      </c>
      <c r="F679" s="32" t="s">
        <v>2078</v>
      </c>
      <c r="G679" s="32" t="s">
        <v>387</v>
      </c>
    </row>
    <row r="680" spans="1:7" x14ac:dyDescent="0.25">
      <c r="A680" s="31">
        <v>609844</v>
      </c>
      <c r="B680" s="31">
        <v>2670</v>
      </c>
      <c r="C680" s="31" t="s">
        <v>2079</v>
      </c>
      <c r="D680" s="31">
        <v>22611</v>
      </c>
      <c r="E680" s="32" t="s">
        <v>2080</v>
      </c>
      <c r="F680" s="32" t="s">
        <v>2081</v>
      </c>
      <c r="G680" s="32" t="s">
        <v>184</v>
      </c>
    </row>
    <row r="681" spans="1:7" x14ac:dyDescent="0.25">
      <c r="A681" s="31">
        <v>610232</v>
      </c>
      <c r="B681" s="31">
        <v>6490</v>
      </c>
      <c r="C681" s="31" t="s">
        <v>2082</v>
      </c>
      <c r="D681" s="31">
        <v>25891</v>
      </c>
      <c r="E681" s="32" t="s">
        <v>2083</v>
      </c>
      <c r="F681" s="32" t="s">
        <v>2084</v>
      </c>
      <c r="G681" s="32" t="s">
        <v>184</v>
      </c>
    </row>
    <row r="682" spans="1:7" x14ac:dyDescent="0.25">
      <c r="A682" s="31">
        <v>610336</v>
      </c>
      <c r="B682" s="31">
        <v>7720</v>
      </c>
      <c r="C682" s="31" t="s">
        <v>2085</v>
      </c>
      <c r="D682" s="31">
        <v>55131</v>
      </c>
      <c r="E682" s="32" t="s">
        <v>2086</v>
      </c>
      <c r="F682" s="32" t="s">
        <v>2087</v>
      </c>
      <c r="G682" s="32" t="s">
        <v>184</v>
      </c>
    </row>
    <row r="683" spans="1:7" x14ac:dyDescent="0.25">
      <c r="A683" s="31">
        <v>610308</v>
      </c>
      <c r="B683" s="31">
        <v>7350</v>
      </c>
      <c r="C683" s="31" t="s">
        <v>2088</v>
      </c>
      <c r="D683" s="31">
        <v>30121</v>
      </c>
      <c r="E683" s="32" t="s">
        <v>2089</v>
      </c>
      <c r="F683" s="32" t="s">
        <v>2090</v>
      </c>
      <c r="G683" s="32" t="s">
        <v>78</v>
      </c>
    </row>
    <row r="684" spans="1:7" x14ac:dyDescent="0.25">
      <c r="A684" s="31">
        <v>610088</v>
      </c>
      <c r="B684" s="31">
        <v>5000</v>
      </c>
      <c r="C684" s="31" t="s">
        <v>2091</v>
      </c>
      <c r="D684" s="31">
        <v>24611</v>
      </c>
      <c r="E684" s="32" t="s">
        <v>2092</v>
      </c>
      <c r="F684" s="32" t="s">
        <v>2093</v>
      </c>
      <c r="G684" s="32" t="s">
        <v>82</v>
      </c>
    </row>
    <row r="685" spans="1:7" x14ac:dyDescent="0.25">
      <c r="A685" s="31">
        <v>609977</v>
      </c>
      <c r="B685" s="31">
        <v>3860</v>
      </c>
      <c r="C685" s="31" t="s">
        <v>2094</v>
      </c>
      <c r="D685" s="31">
        <v>23631</v>
      </c>
      <c r="E685" s="32" t="s">
        <v>2095</v>
      </c>
      <c r="F685" s="32" t="s">
        <v>2096</v>
      </c>
      <c r="G685" s="32" t="s">
        <v>184</v>
      </c>
    </row>
    <row r="686" spans="1:7" x14ac:dyDescent="0.25">
      <c r="A686" s="31">
        <v>610392</v>
      </c>
      <c r="B686" s="31">
        <v>4460</v>
      </c>
      <c r="C686" s="31" t="s">
        <v>2097</v>
      </c>
      <c r="D686" s="31">
        <v>52011</v>
      </c>
      <c r="E686" s="32" t="s">
        <v>2098</v>
      </c>
      <c r="F686" s="32" t="s">
        <v>2099</v>
      </c>
      <c r="G686" s="32" t="s">
        <v>106</v>
      </c>
    </row>
    <row r="687" spans="1:7" x14ac:dyDescent="0.25">
      <c r="A687" s="31">
        <v>400087</v>
      </c>
      <c r="B687" s="31">
        <v>2490</v>
      </c>
      <c r="C687" s="31" t="s">
        <v>2100</v>
      </c>
      <c r="D687" s="31">
        <v>66171</v>
      </c>
      <c r="E687" s="32" t="s">
        <v>2101</v>
      </c>
      <c r="F687" s="32" t="s">
        <v>2102</v>
      </c>
      <c r="G687" s="32" t="s">
        <v>86</v>
      </c>
    </row>
    <row r="688" spans="1:7" x14ac:dyDescent="0.25">
      <c r="A688" s="31">
        <v>609686</v>
      </c>
      <c r="B688" s="31">
        <v>1121</v>
      </c>
      <c r="C688" s="31" t="s">
        <v>2103</v>
      </c>
      <c r="D688" s="31">
        <v>66101</v>
      </c>
      <c r="E688" s="32" t="s">
        <v>2104</v>
      </c>
      <c r="F688" s="32" t="s">
        <v>2105</v>
      </c>
      <c r="G688" s="3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179</vt:i4>
      </vt:variant>
    </vt:vector>
  </HeadingPairs>
  <TitlesOfParts>
    <vt:vector size="184" baseType="lpstr">
      <vt:lpstr>Data Export</vt:lpstr>
      <vt:lpstr>Fund Compliance</vt:lpstr>
      <vt:lpstr>Capital Outlay</vt:lpstr>
      <vt:lpstr>Parent Compact</vt:lpstr>
      <vt:lpstr>Data</vt:lpstr>
      <vt:lpstr>CA_1_Account</vt:lpstr>
      <vt:lpstr>CA_1_Description</vt:lpstr>
      <vt:lpstr>CA_1_Funding</vt:lpstr>
      <vt:lpstr>CA_1_Program</vt:lpstr>
      <vt:lpstr>CA_1_Quantity</vt:lpstr>
      <vt:lpstr>CA_1_Room</vt:lpstr>
      <vt:lpstr>CA_1_Total_Cost</vt:lpstr>
      <vt:lpstr>CA_1_Unit</vt:lpstr>
      <vt:lpstr>CA_1_Use</vt:lpstr>
      <vt:lpstr>CA_10_Account</vt:lpstr>
      <vt:lpstr>CA_10_Description</vt:lpstr>
      <vt:lpstr>CA_10_Funding</vt:lpstr>
      <vt:lpstr>CA_10_Program</vt:lpstr>
      <vt:lpstr>CA_10_Quantity</vt:lpstr>
      <vt:lpstr>CA_10_Room</vt:lpstr>
      <vt:lpstr>CA_10_Total_Cost</vt:lpstr>
      <vt:lpstr>CA_10_Unit</vt:lpstr>
      <vt:lpstr>CA_10_Use</vt:lpstr>
      <vt:lpstr>CA_2_Account</vt:lpstr>
      <vt:lpstr>CA_2_Description</vt:lpstr>
      <vt:lpstr>CA_2_Funding</vt:lpstr>
      <vt:lpstr>CA_2_Program</vt:lpstr>
      <vt:lpstr>CA_2_Quantity</vt:lpstr>
      <vt:lpstr>CA_2_Room</vt:lpstr>
      <vt:lpstr>CA_2_Total_Cost</vt:lpstr>
      <vt:lpstr>CA_2_Unit</vt:lpstr>
      <vt:lpstr>CA_2_Use</vt:lpstr>
      <vt:lpstr>CA_3_Account</vt:lpstr>
      <vt:lpstr>CA_3_Description</vt:lpstr>
      <vt:lpstr>CA_3_Funding</vt:lpstr>
      <vt:lpstr>CA_3_Program</vt:lpstr>
      <vt:lpstr>CA_3_Quantity</vt:lpstr>
      <vt:lpstr>CA_3_Room</vt:lpstr>
      <vt:lpstr>CA_3_Total_Cost</vt:lpstr>
      <vt:lpstr>CA_3_Unit</vt:lpstr>
      <vt:lpstr>CA_3_Use</vt:lpstr>
      <vt:lpstr>CA_4_Account</vt:lpstr>
      <vt:lpstr>CA_4_Description</vt:lpstr>
      <vt:lpstr>CA_4_Funding</vt:lpstr>
      <vt:lpstr>CA_4_Program</vt:lpstr>
      <vt:lpstr>CA_4_Quantity</vt:lpstr>
      <vt:lpstr>CA_4_Room</vt:lpstr>
      <vt:lpstr>CA_4_Total_Cost</vt:lpstr>
      <vt:lpstr>CA_4_Unit</vt:lpstr>
      <vt:lpstr>CA_4_Use</vt:lpstr>
      <vt:lpstr>CA_5_Account</vt:lpstr>
      <vt:lpstr>CA_5_Description</vt:lpstr>
      <vt:lpstr>CA_5_Funding</vt:lpstr>
      <vt:lpstr>CA_5_Program</vt:lpstr>
      <vt:lpstr>CA_5_Quantity</vt:lpstr>
      <vt:lpstr>CA_5_Room</vt:lpstr>
      <vt:lpstr>CA_5_Total_Cost</vt:lpstr>
      <vt:lpstr>CA_5_Unit</vt:lpstr>
      <vt:lpstr>CA_5_Use</vt:lpstr>
      <vt:lpstr>CA_6_Account</vt:lpstr>
      <vt:lpstr>CA_6_Description</vt:lpstr>
      <vt:lpstr>CA_6_Funding</vt:lpstr>
      <vt:lpstr>CA_6_Program</vt:lpstr>
      <vt:lpstr>CA_6_Quantity</vt:lpstr>
      <vt:lpstr>CA_6_Room</vt:lpstr>
      <vt:lpstr>CA_6_Total_Cost</vt:lpstr>
      <vt:lpstr>CA_6_Unit</vt:lpstr>
      <vt:lpstr>CA_6_Use</vt:lpstr>
      <vt:lpstr>CA_7_Account</vt:lpstr>
      <vt:lpstr>CA_7_Description</vt:lpstr>
      <vt:lpstr>CA_7_Funding</vt:lpstr>
      <vt:lpstr>CA_7_Program</vt:lpstr>
      <vt:lpstr>CA_7_Quantity</vt:lpstr>
      <vt:lpstr>CA_7_Room</vt:lpstr>
      <vt:lpstr>CA_7_Total_Cost</vt:lpstr>
      <vt:lpstr>CA_7_Unit</vt:lpstr>
      <vt:lpstr>CA_7_Use</vt:lpstr>
      <vt:lpstr>CA_8_Account</vt:lpstr>
      <vt:lpstr>CA_8_Description</vt:lpstr>
      <vt:lpstr>CA_8_Funding</vt:lpstr>
      <vt:lpstr>CA_8_Program</vt:lpstr>
      <vt:lpstr>CA_8_Quantity</vt:lpstr>
      <vt:lpstr>CA_8_Room</vt:lpstr>
      <vt:lpstr>CA_8_Total_Cost</vt:lpstr>
      <vt:lpstr>CA_8_Unit</vt:lpstr>
      <vt:lpstr>CA_8_Use</vt:lpstr>
      <vt:lpstr>CA_9_Account</vt:lpstr>
      <vt:lpstr>CA_9_Description</vt:lpstr>
      <vt:lpstr>CA_9_Funding</vt:lpstr>
      <vt:lpstr>CA_9_Program</vt:lpstr>
      <vt:lpstr>CA_9_Quantity</vt:lpstr>
      <vt:lpstr>CA_9_Room</vt:lpstr>
      <vt:lpstr>CA_9_Total_Cost</vt:lpstr>
      <vt:lpstr>CA_9_Unit</vt:lpstr>
      <vt:lpstr>CA_9_Use</vt:lpstr>
      <vt:lpstr>Capital_Full_Name</vt:lpstr>
      <vt:lpstr>FC_FULL_PARTICIPATION</vt:lpstr>
      <vt:lpstr>FC_LANG_INST_1</vt:lpstr>
      <vt:lpstr>FC_LANG_INST_2</vt:lpstr>
      <vt:lpstr>FC_LANG_INST_3</vt:lpstr>
      <vt:lpstr>FC_LANG_INST_4</vt:lpstr>
      <vt:lpstr>FC_LANG_INST_5</vt:lpstr>
      <vt:lpstr>FC_LANG_INST_6</vt:lpstr>
      <vt:lpstr>FC_NCLB_Schoolwide</vt:lpstr>
      <vt:lpstr>FC_NCLB_TA</vt:lpstr>
      <vt:lpstr>FC_NCLB_TA_Number</vt:lpstr>
      <vt:lpstr>FC_SGSA</vt:lpstr>
      <vt:lpstr>FC_SGSA_1</vt:lpstr>
      <vt:lpstr>FC_SGSA_2</vt:lpstr>
      <vt:lpstr>FC_SGSA_3</vt:lpstr>
      <vt:lpstr>FC_SGSA_4</vt:lpstr>
      <vt:lpstr>FC_SGSA_5</vt:lpstr>
      <vt:lpstr>FC_SGSA_6</vt:lpstr>
      <vt:lpstr>FC_SGSA_7</vt:lpstr>
      <vt:lpstr>FC_SGSA_8</vt:lpstr>
      <vt:lpstr>FC_SW_1</vt:lpstr>
      <vt:lpstr>FC_SW_2a</vt:lpstr>
      <vt:lpstr>FC_SW_2b</vt:lpstr>
      <vt:lpstr>FC_SW_2C</vt:lpstr>
      <vt:lpstr>FC_SW_3</vt:lpstr>
      <vt:lpstr>FC_SW_4</vt:lpstr>
      <vt:lpstr>FC_SW_5</vt:lpstr>
      <vt:lpstr>FC_SW_6</vt:lpstr>
      <vt:lpstr>FC_SW_7</vt:lpstr>
      <vt:lpstr>FC_SW_8</vt:lpstr>
      <vt:lpstr>FC_SW_9</vt:lpstr>
      <vt:lpstr>FC_SW_AA_1</vt:lpstr>
      <vt:lpstr>FC_SW_AA_2</vt:lpstr>
      <vt:lpstr>FC_SW_AA_3</vt:lpstr>
      <vt:lpstr>FC_TA_1</vt:lpstr>
      <vt:lpstr>FC_TA_2</vt:lpstr>
      <vt:lpstr>FC_TA_3</vt:lpstr>
      <vt:lpstr>FC_TA_4</vt:lpstr>
      <vt:lpstr>FC_TA_5</vt:lpstr>
      <vt:lpstr>FC_TA_6</vt:lpstr>
      <vt:lpstr>FC_TA_7</vt:lpstr>
      <vt:lpstr>FC_TA_8</vt:lpstr>
      <vt:lpstr>FC_TA_AA_1</vt:lpstr>
      <vt:lpstr>FC_TA_AA_2</vt:lpstr>
      <vt:lpstr>FC_TA_AA_3</vt:lpstr>
      <vt:lpstr>FC_TA_COMP_1</vt:lpstr>
      <vt:lpstr>FC_TA_COMP_2</vt:lpstr>
      <vt:lpstr>FC_TA_COMP_3</vt:lpstr>
      <vt:lpstr>FC_TA_COMP_4</vt:lpstr>
      <vt:lpstr>Fund_Full_Name</vt:lpstr>
      <vt:lpstr>FUNDING_SOURCE</vt:lpstr>
      <vt:lpstr>ISBE_ID</vt:lpstr>
      <vt:lpstr>Oracle_ID</vt:lpstr>
      <vt:lpstr>Parent_School_Name</vt:lpstr>
      <vt:lpstr>PC_Compact_1</vt:lpstr>
      <vt:lpstr>PC_Compact_2</vt:lpstr>
      <vt:lpstr>PC_Compact_3</vt:lpstr>
      <vt:lpstr>PC_Compact_4</vt:lpstr>
      <vt:lpstr>PC_Compact_5</vt:lpstr>
      <vt:lpstr>PC_Compact_6</vt:lpstr>
      <vt:lpstr>PC_Compact_7</vt:lpstr>
      <vt:lpstr>PC_Compact_8</vt:lpstr>
      <vt:lpstr>PC_Implementation_1</vt:lpstr>
      <vt:lpstr>PC_Implementation_2</vt:lpstr>
      <vt:lpstr>PC_Implementation_3</vt:lpstr>
      <vt:lpstr>PC_Implementation_4</vt:lpstr>
      <vt:lpstr>PC_Implementation_5</vt:lpstr>
      <vt:lpstr>PC_Policy_1</vt:lpstr>
      <vt:lpstr>PC_Policy_10</vt:lpstr>
      <vt:lpstr>PC_Policy_11</vt:lpstr>
      <vt:lpstr>PC_Policy_2</vt:lpstr>
      <vt:lpstr>PC_Policy_3</vt:lpstr>
      <vt:lpstr>PC_Policy_4</vt:lpstr>
      <vt:lpstr>PC_Policy_5</vt:lpstr>
      <vt:lpstr>PC_Policy_6</vt:lpstr>
      <vt:lpstr>PC_Policy_7</vt:lpstr>
      <vt:lpstr>PC_Policy_8</vt:lpstr>
      <vt:lpstr>PC_Policy_9</vt:lpstr>
      <vt:lpstr>'Capital Outlay'!Print_Area</vt:lpstr>
      <vt:lpstr>'Fund Compliance'!Print_Area</vt:lpstr>
      <vt:lpstr>'Parent Compact'!Print_Area</vt:lpstr>
      <vt:lpstr>'Capital Outlay'!Print_Titles</vt:lpstr>
      <vt:lpstr>'Fund Compliance'!Print_Titles</vt:lpstr>
      <vt:lpstr>'Parent Compact'!Print_Titles</vt:lpstr>
      <vt:lpstr>School_Full_Name</vt:lpstr>
      <vt:lpstr>School_ID</vt:lpstr>
      <vt:lpstr>School_Selected</vt:lpstr>
      <vt:lpstr>School_Short_Name</vt:lpstr>
      <vt:lpstr>Unit_Number</vt:lpstr>
    </vt:vector>
  </TitlesOfParts>
  <Company>Chicago Public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tltemplin</dc:creator>
  <cp:lastModifiedBy>rcrosby</cp:lastModifiedBy>
  <cp:lastPrinted>2012-03-07T19:21:51Z</cp:lastPrinted>
  <dcterms:created xsi:type="dcterms:W3CDTF">2012-02-02T16:00:26Z</dcterms:created>
  <dcterms:modified xsi:type="dcterms:W3CDTF">2013-05-22T21:44:48Z</dcterms:modified>
</cp:coreProperties>
</file>